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상품기획\컨넥티드 도어락\"/>
    </mc:Choice>
  </mc:AlternateContent>
  <bookViews>
    <workbookView xWindow="240" yWindow="195" windowWidth="19395" windowHeight="102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51" i="1" l="1"/>
  <c r="H50" i="1"/>
  <c r="H49" i="1" l="1"/>
  <c r="H47" i="1"/>
  <c r="H46" i="1"/>
  <c r="H44" i="1"/>
  <c r="K32" i="1"/>
  <c r="L32" i="1" s="1"/>
  <c r="K31" i="1"/>
  <c r="L31" i="1" s="1"/>
  <c r="K30" i="1"/>
  <c r="L30" i="1" s="1"/>
  <c r="K7" i="1" l="1"/>
  <c r="I28" i="1" l="1"/>
  <c r="I27" i="1"/>
  <c r="K25" i="1"/>
  <c r="K26" i="1"/>
  <c r="L25" i="1" l="1"/>
  <c r="K12" i="1"/>
  <c r="K21" i="1" l="1"/>
  <c r="K24" i="1" l="1"/>
  <c r="K23" i="1"/>
  <c r="K14" i="1"/>
  <c r="K13" i="1"/>
  <c r="K11" i="1"/>
  <c r="K10" i="1"/>
  <c r="L10" i="1" s="1"/>
  <c r="N9" i="1"/>
  <c r="K9" i="1"/>
  <c r="M8" i="1"/>
  <c r="K8" i="1"/>
  <c r="P6" i="1"/>
  <c r="M6" i="1"/>
  <c r="K6" i="1"/>
  <c r="O5" i="1"/>
  <c r="M5" i="1"/>
  <c r="K5" i="1"/>
  <c r="L23" i="1" l="1"/>
  <c r="L7" i="1"/>
  <c r="L5" i="1"/>
  <c r="L11" i="1"/>
  <c r="G16" i="1"/>
  <c r="G15" i="1"/>
  <c r="K17" i="1"/>
  <c r="G20" i="1"/>
  <c r="K20" i="1" s="1"/>
  <c r="L28" i="1" l="1"/>
  <c r="T28" i="1" s="1"/>
  <c r="L27" i="1"/>
  <c r="T27" i="1" s="1"/>
  <c r="T7" i="1"/>
  <c r="K15" i="1"/>
  <c r="G18" i="1"/>
  <c r="K18" i="1" s="1"/>
  <c r="K16" i="1"/>
  <c r="G19" i="1"/>
  <c r="K19" i="1" s="1"/>
  <c r="K22" i="1"/>
  <c r="L20" i="1" s="1"/>
  <c r="T34" i="1" l="1"/>
  <c r="T33" i="1"/>
  <c r="T35" i="1"/>
  <c r="L35" i="1"/>
  <c r="L33" i="1"/>
  <c r="L34" i="1"/>
  <c r="L15" i="1"/>
</calcChain>
</file>

<file path=xl/comments1.xml><?xml version="1.0" encoding="utf-8"?>
<comments xmlns="http://schemas.openxmlformats.org/spreadsheetml/2006/main">
  <authors>
    <author>SNS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</rPr>
          <t>SNS: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순수</t>
        </r>
        <r>
          <rPr>
            <sz val="9"/>
            <color indexed="81"/>
            <rFont val="Tahoma"/>
            <family val="2"/>
          </rPr>
          <t xml:space="preserve"> DB 150G(20000</t>
        </r>
        <r>
          <rPr>
            <sz val="9"/>
            <color indexed="81"/>
            <rFont val="돋움"/>
            <family val="3"/>
            <charset val="129"/>
          </rPr>
          <t>대</t>
        </r>
        <r>
          <rPr>
            <sz val="9"/>
            <color indexed="81"/>
            <rFont val="Tahoma"/>
            <family val="2"/>
          </rPr>
          <t xml:space="preserve"> x 20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x 365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 x 1kb
OS </t>
        </r>
        <r>
          <rPr>
            <sz val="9"/>
            <color indexed="81"/>
            <rFont val="돋움"/>
            <family val="3"/>
            <charset val="129"/>
          </rPr>
          <t>포팅</t>
        </r>
        <r>
          <rPr>
            <sz val="9"/>
            <color indexed="81"/>
            <rFont val="Tahoma"/>
            <family val="2"/>
          </rPr>
          <t xml:space="preserve"> 200G
</t>
        </r>
        <r>
          <rPr>
            <sz val="9"/>
            <color indexed="81"/>
            <rFont val="돋움"/>
            <family val="3"/>
            <charset val="129"/>
          </rPr>
          <t>로그</t>
        </r>
        <r>
          <rPr>
            <sz val="9"/>
            <color indexed="81"/>
            <rFont val="Tahoma"/>
            <family val="2"/>
          </rPr>
          <t xml:space="preserve"> 50G
</t>
        </r>
      </text>
    </comment>
  </commentList>
</comments>
</file>

<file path=xl/sharedStrings.xml><?xml version="1.0" encoding="utf-8"?>
<sst xmlns="http://schemas.openxmlformats.org/spreadsheetml/2006/main" count="169" uniqueCount="144">
  <si>
    <t>구분</t>
    <phoneticPr fontId="2" type="noConversion"/>
  </si>
  <si>
    <t>모듈</t>
    <phoneticPr fontId="2" type="noConversion"/>
  </si>
  <si>
    <t>VM기준</t>
  </si>
  <si>
    <t>주요 S/W</t>
  </si>
  <si>
    <t>수량</t>
    <phoneticPr fontId="2" type="noConversion"/>
  </si>
  <si>
    <t>단가(月)</t>
    <phoneticPr fontId="2" type="noConversion"/>
  </si>
  <si>
    <t>사용기간(月)</t>
    <phoneticPr fontId="2" type="noConversion"/>
  </si>
  <si>
    <t>소계</t>
    <phoneticPr fontId="2" type="noConversion"/>
  </si>
  <si>
    <t>합계</t>
    <phoneticPr fontId="2" type="noConversion"/>
  </si>
  <si>
    <t>Ubuntu12.04</t>
    <phoneticPr fontId="2" type="noConversion"/>
  </si>
  <si>
    <t>Win2012</t>
    <phoneticPr fontId="2" type="noConversion"/>
  </si>
  <si>
    <t>Tomcat7</t>
    <phoneticPr fontId="2" type="noConversion"/>
  </si>
  <si>
    <t>PPAS</t>
    <phoneticPr fontId="2" type="noConversion"/>
  </si>
  <si>
    <t>Casandra</t>
    <phoneticPr fontId="2" type="noConversion"/>
  </si>
  <si>
    <t>Spark</t>
    <phoneticPr fontId="2" type="noConversion"/>
  </si>
  <si>
    <t>hadoop</t>
    <phoneticPr fontId="2" type="noConversion"/>
  </si>
  <si>
    <t>비고1</t>
    <phoneticPr fontId="2" type="noConversion"/>
  </si>
  <si>
    <t>비고2</t>
    <phoneticPr fontId="2" type="noConversion"/>
  </si>
  <si>
    <t>VM</t>
    <phoneticPr fontId="2" type="noConversion"/>
  </si>
  <si>
    <t>Portal</t>
  </si>
  <si>
    <t>WAS</t>
  </si>
  <si>
    <t>VM04016</t>
    <phoneticPr fontId="2" type="noConversion"/>
  </si>
  <si>
    <t>Ubuntu12.04  / tomcat 7</t>
    <phoneticPr fontId="2" type="noConversion"/>
  </si>
  <si>
    <t>x</t>
    <phoneticPr fontId="2" type="noConversion"/>
  </si>
  <si>
    <t>x</t>
    <phoneticPr fontId="2" type="noConversion"/>
  </si>
  <si>
    <t>VM08064</t>
  </si>
  <si>
    <t>x</t>
    <phoneticPr fontId="2" type="noConversion"/>
  </si>
  <si>
    <t>DB</t>
  </si>
  <si>
    <t>RDBMS</t>
    <phoneticPr fontId="2" type="noConversion"/>
  </si>
  <si>
    <t>Ubuntu12.04  / PPAS</t>
    <phoneticPr fontId="2" type="noConversion"/>
  </si>
  <si>
    <t>x</t>
    <phoneticPr fontId="2" type="noConversion"/>
  </si>
  <si>
    <t>운영관리</t>
  </si>
  <si>
    <t>Oracle STD_Sysmaster</t>
    <phoneticPr fontId="2" type="noConversion"/>
  </si>
  <si>
    <t>VM04016</t>
    <phoneticPr fontId="2" type="noConversion"/>
  </si>
  <si>
    <t>Ubuntu12.04</t>
    <phoneticPr fontId="2" type="noConversion"/>
  </si>
  <si>
    <t>운영주체 및 서비스레벨에 따른 선택 사항</t>
    <phoneticPr fontId="2" type="noConversion"/>
  </si>
  <si>
    <t>Sysmaster</t>
    <phoneticPr fontId="2" type="noConversion"/>
  </si>
  <si>
    <t>Win2008 or Win2012</t>
    <phoneticPr fontId="2" type="noConversion"/>
  </si>
  <si>
    <t>운영주체 및 서비스레벨에 따른 선택 사항</t>
    <phoneticPr fontId="2" type="noConversion"/>
  </si>
  <si>
    <t>Storage</t>
    <phoneticPr fontId="2" type="noConversion"/>
  </si>
  <si>
    <t>SAN/백업</t>
    <phoneticPr fontId="2" type="noConversion"/>
  </si>
  <si>
    <t>인터넷접속</t>
    <phoneticPr fontId="2" type="noConversion"/>
  </si>
  <si>
    <t>방화벽</t>
    <phoneticPr fontId="2" type="noConversion"/>
  </si>
  <si>
    <t>~1백만 세션</t>
  </si>
  <si>
    <t>IPS</t>
    <phoneticPr fontId="2" type="noConversion"/>
  </si>
  <si>
    <t>~3.25백만 세션</t>
    <phoneticPr fontId="2" type="noConversion"/>
  </si>
  <si>
    <t>Managed</t>
  </si>
  <si>
    <t>SPCS 관리</t>
  </si>
  <si>
    <t xml:space="preserve"> Mng_OS_국내</t>
  </si>
  <si>
    <t>Ubuntu</t>
    <phoneticPr fontId="2" type="noConversion"/>
  </si>
  <si>
    <t>Ubuntu12.04</t>
    <phoneticPr fontId="2" type="noConversion"/>
  </si>
  <si>
    <t>Window</t>
    <phoneticPr fontId="2" type="noConversion"/>
  </si>
  <si>
    <t>Win2008 or Win2012</t>
    <phoneticPr fontId="2" type="noConversion"/>
  </si>
  <si>
    <t xml:space="preserve"> Mng_OS_DB</t>
  </si>
  <si>
    <t>RDBMS</t>
    <phoneticPr fontId="2" type="noConversion"/>
  </si>
  <si>
    <t>PPAS</t>
    <phoneticPr fontId="2" type="noConversion"/>
  </si>
  <si>
    <t>월 License</t>
  </si>
  <si>
    <t xml:space="preserve"> OS_Ubuntu</t>
    <phoneticPr fontId="2" type="noConversion"/>
  </si>
  <si>
    <t>OS_Window</t>
    <phoneticPr fontId="2" type="noConversion"/>
  </si>
  <si>
    <t>Carepack</t>
    <phoneticPr fontId="2" type="noConversion"/>
  </si>
  <si>
    <t>관제</t>
    <phoneticPr fontId="2" type="noConversion"/>
  </si>
  <si>
    <t>운영주체 및 서비스레벨에 따른 선택 사항</t>
    <phoneticPr fontId="2" type="noConversion"/>
  </si>
  <si>
    <t>모니터링 장비</t>
    <phoneticPr fontId="2" type="noConversion"/>
  </si>
  <si>
    <t>PC</t>
    <phoneticPr fontId="2" type="noConversion"/>
  </si>
  <si>
    <t>모니터</t>
    <phoneticPr fontId="2" type="noConversion"/>
  </si>
  <si>
    <t xml:space="preserve">10Mbps </t>
    <phoneticPr fontId="2" type="noConversion"/>
  </si>
  <si>
    <t>종량제 기준시, 월 3TB 수준</t>
    <phoneticPr fontId="2" type="noConversion"/>
  </si>
  <si>
    <t>License</t>
    <phoneticPr fontId="2" type="noConversion"/>
  </si>
  <si>
    <t>DBMS</t>
    <phoneticPr fontId="2" type="noConversion"/>
  </si>
  <si>
    <t>RDBMS</t>
    <phoneticPr fontId="2" type="noConversion"/>
  </si>
  <si>
    <t>PPAS</t>
    <phoneticPr fontId="2" type="noConversion"/>
  </si>
  <si>
    <t>투자</t>
    <phoneticPr fontId="2" type="noConversion"/>
  </si>
  <si>
    <t xml:space="preserve">커넥티드 도어록 포털 초년도 예상 비용/투자 </t>
    <phoneticPr fontId="2" type="noConversion"/>
  </si>
  <si>
    <t>도어록 1만대 기준(user 8만기준)</t>
    <phoneticPr fontId="2" type="noConversion"/>
  </si>
  <si>
    <t>NW/보안</t>
    <phoneticPr fontId="2" type="noConversion"/>
  </si>
  <si>
    <t>WAS/DB VM, Storage, NW/보안은 필수</t>
    <phoneticPr fontId="2" type="noConversion"/>
  </si>
  <si>
    <t xml:space="preserve">운영관리, managed는 관제를 할 경우에 선택 </t>
    <phoneticPr fontId="2" type="noConversion"/>
  </si>
  <si>
    <t>인건비</t>
  </si>
  <si>
    <t>정규</t>
    <phoneticPr fontId="2" type="noConversion"/>
  </si>
  <si>
    <t>운영</t>
    <phoneticPr fontId="2" type="noConversion"/>
  </si>
  <si>
    <t>포털/APP 유지보수</t>
    <phoneticPr fontId="2" type="noConversion"/>
  </si>
  <si>
    <t>외주</t>
    <phoneticPr fontId="2" type="noConversion"/>
  </si>
  <si>
    <t>Maxigent</t>
    <phoneticPr fontId="2" type="noConversion"/>
  </si>
  <si>
    <t>Jenniger</t>
    <phoneticPr fontId="2" type="noConversion"/>
  </si>
  <si>
    <t>Agent</t>
    <phoneticPr fontId="2" type="noConversion"/>
  </si>
  <si>
    <t>이중화 구성</t>
    <phoneticPr fontId="2" type="noConversion"/>
  </si>
  <si>
    <t>HSSP관제용 서버 공용 사용
(타 지역 서버 배치시 추가 투자필요)</t>
    <phoneticPr fontId="2" type="noConversion"/>
  </si>
  <si>
    <t>Backup용</t>
    <phoneticPr fontId="2" type="noConversion"/>
  </si>
  <si>
    <t>HW LB</t>
    <phoneticPr fontId="2" type="noConversion"/>
  </si>
  <si>
    <t>~4백만 세션</t>
  </si>
  <si>
    <t>사양</t>
    <phoneticPr fontId="2" type="noConversion"/>
  </si>
  <si>
    <t>m4.large</t>
    <phoneticPr fontId="2" type="noConversion"/>
  </si>
  <si>
    <t>m4.large</t>
    <phoneticPr fontId="2" type="noConversion"/>
  </si>
  <si>
    <t>db.m3.large</t>
    <phoneticPr fontId="2" type="noConversion"/>
  </si>
  <si>
    <t>db.m3.large(BYOL:EE,SE,SE1)</t>
    <phoneticPr fontId="2" type="noConversion"/>
  </si>
  <si>
    <t>db.m3.large(SE1 License Included)</t>
    <phoneticPr fontId="2" type="noConversion"/>
  </si>
  <si>
    <t>BYOL이 아닌경우</t>
    <phoneticPr fontId="2" type="noConversion"/>
  </si>
  <si>
    <t>Amazon EC2에서 인터넷으로 데이터 송신</t>
  </si>
  <si>
    <t>처음 1GB/월</t>
  </si>
  <si>
    <t>$0.000 GB당</t>
  </si>
  <si>
    <t>최대 10TB/월</t>
  </si>
  <si>
    <t>$0.120 GB당</t>
  </si>
  <si>
    <t>3TB Outbound</t>
    <phoneticPr fontId="2" type="noConversion"/>
  </si>
  <si>
    <t>AWS비용 총계(BYOL)</t>
    <phoneticPr fontId="2" type="noConversion"/>
  </si>
  <si>
    <t>AWS비용 총계(SE1)</t>
    <phoneticPr fontId="2" type="noConversion"/>
  </si>
  <si>
    <t>S3</t>
    <phoneticPr fontId="2" type="noConversion"/>
  </si>
  <si>
    <t>* 견적 참고 사항</t>
    <phoneticPr fontId="2" type="noConversion"/>
  </si>
  <si>
    <t>VM</t>
    <phoneticPr fontId="2" type="noConversion"/>
  </si>
  <si>
    <t>Basic</t>
    <phoneticPr fontId="2" type="noConversion"/>
  </si>
  <si>
    <t>Advanced</t>
    <phoneticPr fontId="2" type="noConversion"/>
  </si>
  <si>
    <t>Premium</t>
    <phoneticPr fontId="2" type="noConversion"/>
  </si>
  <si>
    <t>Vsystems
Managed</t>
    <phoneticPr fontId="2" type="noConversion"/>
  </si>
  <si>
    <t>요약 : 기본관제</t>
    <phoneticPr fontId="2" type="noConversion"/>
  </si>
  <si>
    <t>요약 : 기본관제+1차장애대응</t>
    <phoneticPr fontId="2" type="noConversion"/>
  </si>
  <si>
    <t>요약 : 기본관제+1차장애대응+OS-level+장애원인분석</t>
    <phoneticPr fontId="2" type="noConversion"/>
  </si>
  <si>
    <t>DB</t>
    <phoneticPr fontId="2" type="noConversion"/>
  </si>
  <si>
    <t>vCPU:2, Mem:8G, I/O:Moderate, EBS:30G(GP2,EBSopt기본지원-750Mbps)</t>
    <phoneticPr fontId="2" type="noConversion"/>
  </si>
  <si>
    <t>vCPU:2, Mem:7.5G, I/O:Moderate, EBS:200G(GP2)</t>
    <phoneticPr fontId="2" type="noConversion"/>
  </si>
  <si>
    <t>(SE1 License Included)</t>
    <phoneticPr fontId="2" type="noConversion"/>
  </si>
  <si>
    <t>(BYOL:EE,SE,SE1)</t>
    <phoneticPr fontId="2" type="noConversion"/>
  </si>
  <si>
    <t>* 안내사항 : Vsystems의 매니지드를 받을 경우 AWS Support Plan이 자동으로 Business로 승격되며, AWS 이용요금의 10%가 추가로 부가됩니다.</t>
    <phoneticPr fontId="2" type="noConversion"/>
  </si>
  <si>
    <t>적용환률</t>
    <phoneticPr fontId="2" type="noConversion"/>
  </si>
  <si>
    <t>2015-11-04기준</t>
    <phoneticPr fontId="2" type="noConversion"/>
  </si>
  <si>
    <t>월비용(\)</t>
    <phoneticPr fontId="2" type="noConversion"/>
  </si>
  <si>
    <t>월비용($)</t>
    <phoneticPr fontId="2" type="noConversion"/>
  </si>
  <si>
    <t>월비용($)</t>
    <phoneticPr fontId="2" type="noConversion"/>
  </si>
  <si>
    <t>선정 기준 : 하루 약 2만명 접속, 평균 선택 사양</t>
    <phoneticPr fontId="2" type="noConversion"/>
  </si>
  <si>
    <t>(3TB)</t>
    <phoneticPr fontId="2" type="noConversion"/>
  </si>
  <si>
    <t>Network
(Outbound)</t>
    <phoneticPr fontId="2" type="noConversion"/>
  </si>
  <si>
    <t xml:space="preserve">Storage </t>
    <phoneticPr fontId="2" type="noConversion"/>
  </si>
  <si>
    <t>데이터 용량에 따라 증가, 비용이 저렴, 견적은 500G 기준으로 작성</t>
    <phoneticPr fontId="2" type="noConversion"/>
  </si>
  <si>
    <t>1G 단위비용</t>
    <phoneticPr fontId="2" type="noConversion"/>
  </si>
  <si>
    <t>월비용(\)</t>
    <phoneticPr fontId="2" type="noConversion"/>
  </si>
  <si>
    <t>총비용(BYOL)
(AWS+Managed)</t>
    <phoneticPr fontId="2" type="noConversion"/>
  </si>
  <si>
    <t>&lt;기본 조건&gt;</t>
    <phoneticPr fontId="2" type="noConversion"/>
  </si>
  <si>
    <t>* 기타 사항</t>
    <phoneticPr fontId="2" type="noConversion"/>
  </si>
  <si>
    <t>S3 추가 비용</t>
    <phoneticPr fontId="18" type="noConversion"/>
  </si>
  <si>
    <t>ELB 트래픽</t>
    <phoneticPr fontId="18" type="noConversion"/>
  </si>
  <si>
    <t>Elastic Load Balancer가 처리한 GB 단위 데이터당</t>
    <phoneticPr fontId="2" type="noConversion"/>
  </si>
  <si>
    <t xml:space="preserve"> GB당(1TB까지), AMI, EBS-snopshot, Log-data</t>
    <phoneticPr fontId="2" type="noConversion"/>
  </si>
  <si>
    <t>&lt;- Support Plan 포함</t>
    <phoneticPr fontId="2" type="noConversion"/>
  </si>
  <si>
    <t>&lt;- Support Plan 포함,
Oracle License 비용 차이 4,773,718원</t>
    <phoneticPr fontId="2" type="noConversion"/>
  </si>
  <si>
    <t>GB당</t>
    <phoneticPr fontId="2" type="noConversion"/>
  </si>
  <si>
    <t>(10TB)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</si>
</sst>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26" formatCode="\$#,##0.00_);[Red]\(\$#,##0.00\)"/>
    <numFmt numFmtId="176" formatCode="_-[$₩-412]* #,##0_-;\-[$₩-412]* #,##0_-;_-[$₩-412]* &quot;-&quot;??_-;_-@_-"/>
    <numFmt numFmtId="177" formatCode="0;[Red]0"/>
    <numFmt numFmtId="178" formatCode="_-[$$-409]* #,##0.00_ ;_-[$$-409]* \-#,##0.00\ ;_-[$$-409]* &quot;-&quot;??_ ;_-@_ "/>
    <numFmt numFmtId="179" formatCode="_-[$₩-412]* #,##0.00_-;\-[$₩-412]* #,##0.00_-;_-[$₩-412]* &quot;-&quot;??_-;_-@_-"/>
    <numFmt numFmtId="180" formatCode="\$#,##0.000_);[Red]\(\$#,##0.000\)"/>
  </numFmts>
  <fonts count="28"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0" tint="-0.249977111117893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10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b/>
      <i/>
      <sz val="10"/>
      <color theme="1"/>
      <name val="맑은 고딕"/>
      <family val="3"/>
      <charset val="129"/>
      <scheme val="minor"/>
    </font>
    <font>
      <sz val="10"/>
      <color theme="0"/>
      <name val="맑은 고딕"/>
      <family val="2"/>
      <charset val="129"/>
      <scheme val="minor"/>
    </font>
    <font>
      <b/>
      <i/>
      <u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rgb="FF333333"/>
      <name val="Arial"/>
      <family val="2"/>
    </font>
    <font>
      <sz val="10"/>
      <color rgb="FF3333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F4F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176" fontId="5" fillId="4" borderId="10" xfId="0" applyNumberFormat="1" applyFont="1" applyFill="1" applyBorder="1" applyAlignment="1">
      <alignment horizontal="center" vertical="center"/>
    </xf>
    <xf numFmtId="177" fontId="5" fillId="4" borderId="10" xfId="0" applyNumberFormat="1" applyFont="1" applyFill="1" applyBorder="1" applyAlignment="1">
      <alignment horizontal="center" vertical="center"/>
    </xf>
    <xf numFmtId="176" fontId="5" fillId="4" borderId="13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0" fontId="3" fillId="6" borderId="0" xfId="0" applyFont="1" applyFill="1">
      <alignment vertical="center"/>
    </xf>
    <xf numFmtId="0" fontId="3" fillId="2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6" fontId="5" fillId="4" borderId="5" xfId="0" applyNumberFormat="1" applyFont="1" applyFill="1" applyBorder="1" applyAlignment="1">
      <alignment horizontal="center" vertical="center"/>
    </xf>
    <xf numFmtId="176" fontId="5" fillId="4" borderId="15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76" fontId="17" fillId="2" borderId="10" xfId="0" applyNumberFormat="1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>
      <alignment vertical="center"/>
    </xf>
    <xf numFmtId="176" fontId="9" fillId="2" borderId="5" xfId="1" applyNumberFormat="1" applyFont="1" applyFill="1" applyBorder="1">
      <alignment vertical="center"/>
    </xf>
    <xf numFmtId="177" fontId="5" fillId="4" borderId="5" xfId="0" applyNumberFormat="1" applyFont="1" applyFill="1" applyBorder="1" applyAlignment="1">
      <alignment horizontal="center" vertical="center"/>
    </xf>
    <xf numFmtId="177" fontId="5" fillId="4" borderId="13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177" fontId="5" fillId="4" borderId="15" xfId="0" applyNumberFormat="1" applyFont="1" applyFill="1" applyBorder="1" applyAlignment="1">
      <alignment horizontal="center" vertical="center"/>
    </xf>
    <xf numFmtId="176" fontId="5" fillId="4" borderId="28" xfId="0" applyNumberFormat="1" applyFont="1" applyFill="1" applyBorder="1" applyAlignment="1">
      <alignment horizontal="center" vertical="center"/>
    </xf>
    <xf numFmtId="176" fontId="17" fillId="2" borderId="13" xfId="3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176" fontId="9" fillId="7" borderId="10" xfId="1" applyNumberFormat="1" applyFont="1" applyFill="1" applyBorder="1">
      <alignment vertical="center"/>
    </xf>
    <xf numFmtId="176" fontId="5" fillId="7" borderId="10" xfId="0" applyNumberFormat="1" applyFont="1" applyFill="1" applyBorder="1" applyAlignment="1">
      <alignment horizontal="center" vertical="center"/>
    </xf>
    <xf numFmtId="176" fontId="5" fillId="7" borderId="10" xfId="0" applyNumberFormat="1" applyFont="1" applyFill="1" applyBorder="1" applyAlignment="1">
      <alignment vertical="center"/>
    </xf>
    <xf numFmtId="177" fontId="5" fillId="7" borderId="10" xfId="0" applyNumberFormat="1" applyFont="1" applyFill="1" applyBorder="1" applyAlignment="1">
      <alignment horizontal="center" vertical="center"/>
    </xf>
    <xf numFmtId="177" fontId="8" fillId="7" borderId="10" xfId="0" applyNumberFormat="1" applyFont="1" applyFill="1" applyBorder="1" applyAlignment="1">
      <alignment horizontal="center" vertical="center"/>
    </xf>
    <xf numFmtId="176" fontId="5" fillId="7" borderId="25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>
      <alignment vertical="center"/>
    </xf>
    <xf numFmtId="0" fontId="3" fillId="2" borderId="0" xfId="0" applyFont="1" applyFill="1" applyAlignment="1">
      <alignment horizontal="right" vertical="center"/>
    </xf>
    <xf numFmtId="176" fontId="5" fillId="10" borderId="10" xfId="0" applyNumberFormat="1" applyFont="1" applyFill="1" applyBorder="1" applyAlignment="1">
      <alignment horizontal="center" vertical="center"/>
    </xf>
    <xf numFmtId="177" fontId="5" fillId="10" borderId="10" xfId="0" applyNumberFormat="1" applyFont="1" applyFill="1" applyBorder="1" applyAlignment="1">
      <alignment horizontal="center" vertical="center"/>
    </xf>
    <xf numFmtId="177" fontId="8" fillId="10" borderId="10" xfId="0" applyNumberFormat="1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 wrapText="1"/>
    </xf>
    <xf numFmtId="176" fontId="9" fillId="10" borderId="10" xfId="1" applyNumberFormat="1" applyFont="1" applyFill="1" applyBorder="1">
      <alignment vertical="center"/>
    </xf>
    <xf numFmtId="0" fontId="6" fillId="11" borderId="10" xfId="0" applyFont="1" applyFill="1" applyBorder="1" applyAlignment="1">
      <alignment horizontal="center" vertical="center" wrapText="1"/>
    </xf>
    <xf numFmtId="176" fontId="9" fillId="11" borderId="10" xfId="1" applyNumberFormat="1" applyFont="1" applyFill="1" applyBorder="1">
      <alignment vertical="center"/>
    </xf>
    <xf numFmtId="176" fontId="5" fillId="11" borderId="10" xfId="0" applyNumberFormat="1" applyFont="1" applyFill="1" applyBorder="1" applyAlignment="1">
      <alignment horizontal="center" vertical="center"/>
    </xf>
    <xf numFmtId="176" fontId="5" fillId="11" borderId="10" xfId="0" applyNumberFormat="1" applyFont="1" applyFill="1" applyBorder="1" applyAlignment="1">
      <alignment vertical="center"/>
    </xf>
    <xf numFmtId="177" fontId="5" fillId="11" borderId="10" xfId="0" applyNumberFormat="1" applyFont="1" applyFill="1" applyBorder="1" applyAlignment="1">
      <alignment horizontal="center" vertical="center"/>
    </xf>
    <xf numFmtId="177" fontId="8" fillId="11" borderId="10" xfId="0" applyNumberFormat="1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 wrapText="1"/>
    </xf>
    <xf numFmtId="176" fontId="9" fillId="11" borderId="13" xfId="1" applyNumberFormat="1" applyFont="1" applyFill="1" applyBorder="1">
      <alignment vertical="center"/>
    </xf>
    <xf numFmtId="176" fontId="5" fillId="11" borderId="13" xfId="0" applyNumberFormat="1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vertical="center"/>
    </xf>
    <xf numFmtId="177" fontId="8" fillId="11" borderId="13" xfId="0" applyNumberFormat="1" applyFont="1" applyFill="1" applyBorder="1" applyAlignment="1">
      <alignment horizontal="center" vertical="center"/>
    </xf>
    <xf numFmtId="177" fontId="5" fillId="11" borderId="13" xfId="0" applyNumberFormat="1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16" fillId="8" borderId="5" xfId="0" applyFont="1" applyFill="1" applyBorder="1" applyAlignment="1">
      <alignment horizontal="center" vertical="center" wrapText="1"/>
    </xf>
    <xf numFmtId="0" fontId="3" fillId="8" borderId="5" xfId="0" applyFont="1" applyFill="1" applyBorder="1">
      <alignment vertical="center"/>
    </xf>
    <xf numFmtId="0" fontId="3" fillId="8" borderId="5" xfId="0" applyFont="1" applyFill="1" applyBorder="1" applyAlignment="1">
      <alignment horizontal="center" vertical="center"/>
    </xf>
    <xf numFmtId="176" fontId="5" fillId="8" borderId="5" xfId="0" applyNumberFormat="1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>
      <alignment vertical="center"/>
    </xf>
    <xf numFmtId="0" fontId="3" fillId="8" borderId="10" xfId="0" applyFont="1" applyFill="1" applyBorder="1" applyAlignment="1">
      <alignment horizontal="center" vertical="center"/>
    </xf>
    <xf numFmtId="176" fontId="5" fillId="8" borderId="10" xfId="0" applyNumberFormat="1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 wrapText="1"/>
    </xf>
    <xf numFmtId="0" fontId="3" fillId="8" borderId="13" xfId="0" applyFont="1" applyFill="1" applyBorder="1">
      <alignment vertical="center"/>
    </xf>
    <xf numFmtId="0" fontId="3" fillId="8" borderId="13" xfId="0" applyFont="1" applyFill="1" applyBorder="1" applyAlignment="1">
      <alignment horizontal="center" vertical="center"/>
    </xf>
    <xf numFmtId="176" fontId="3" fillId="8" borderId="5" xfId="0" applyNumberFormat="1" applyFont="1" applyFill="1" applyBorder="1" applyAlignment="1">
      <alignment horizontal="center" vertical="center"/>
    </xf>
    <xf numFmtId="176" fontId="3" fillId="8" borderId="10" xfId="0" applyNumberFormat="1" applyFont="1" applyFill="1" applyBorder="1" applyAlignment="1">
      <alignment horizontal="center" vertical="center"/>
    </xf>
    <xf numFmtId="176" fontId="3" fillId="8" borderId="1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1" fillId="2" borderId="0" xfId="0" applyFont="1" applyFill="1">
      <alignment vertical="center"/>
    </xf>
    <xf numFmtId="178" fontId="5" fillId="2" borderId="10" xfId="0" applyNumberFormat="1" applyFont="1" applyFill="1" applyBorder="1" applyAlignment="1">
      <alignment horizontal="center" vertical="center"/>
    </xf>
    <xf numFmtId="176" fontId="20" fillId="2" borderId="25" xfId="0" applyNumberFormat="1" applyFont="1" applyFill="1" applyBorder="1" applyAlignment="1">
      <alignment horizontal="center" vertical="center"/>
    </xf>
    <xf numFmtId="178" fontId="5" fillId="2" borderId="13" xfId="0" applyNumberFormat="1" applyFont="1" applyFill="1" applyBorder="1">
      <alignment vertical="center"/>
    </xf>
    <xf numFmtId="0" fontId="3" fillId="2" borderId="3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178" fontId="5" fillId="2" borderId="13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176" fontId="20" fillId="2" borderId="26" xfId="0" applyNumberFormat="1" applyFont="1" applyFill="1" applyBorder="1" applyAlignment="1">
      <alignment horizontal="center" vertical="center"/>
    </xf>
    <xf numFmtId="178" fontId="5" fillId="2" borderId="1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176" fontId="20" fillId="2" borderId="30" xfId="0" applyNumberFormat="1" applyFont="1" applyFill="1" applyBorder="1" applyAlignment="1">
      <alignment horizontal="center" vertical="center"/>
    </xf>
    <xf numFmtId="176" fontId="20" fillId="2" borderId="31" xfId="0" applyNumberFormat="1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178" fontId="5" fillId="2" borderId="5" xfId="0" applyNumberFormat="1" applyFont="1" applyFill="1" applyBorder="1">
      <alignment vertical="center"/>
    </xf>
    <xf numFmtId="176" fontId="20" fillId="2" borderId="24" xfId="0" applyNumberFormat="1" applyFont="1" applyFill="1" applyBorder="1">
      <alignment vertical="center"/>
    </xf>
    <xf numFmtId="179" fontId="20" fillId="2" borderId="26" xfId="0" applyNumberFormat="1" applyFont="1" applyFill="1" applyBorder="1">
      <alignment vertical="center"/>
    </xf>
    <xf numFmtId="0" fontId="3" fillId="8" borderId="14" xfId="0" applyFont="1" applyFill="1" applyBorder="1" applyAlignment="1">
      <alignment horizontal="center" vertical="center"/>
    </xf>
    <xf numFmtId="176" fontId="5" fillId="8" borderId="14" xfId="0" applyNumberFormat="1" applyFont="1" applyFill="1" applyBorder="1" applyAlignment="1">
      <alignment horizontal="center" vertical="center"/>
    </xf>
    <xf numFmtId="176" fontId="7" fillId="4" borderId="15" xfId="0" applyNumberFormat="1" applyFont="1" applyFill="1" applyBorder="1" applyAlignment="1">
      <alignment horizontal="center" vertical="center"/>
    </xf>
    <xf numFmtId="179" fontId="6" fillId="2" borderId="15" xfId="0" applyNumberFormat="1" applyFont="1" applyFill="1" applyBorder="1">
      <alignment vertical="center"/>
    </xf>
    <xf numFmtId="0" fontId="27" fillId="9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6" fontId="3" fillId="0" borderId="5" xfId="0" applyNumberFormat="1" applyFont="1" applyBorder="1" applyAlignment="1"/>
    <xf numFmtId="0" fontId="3" fillId="0" borderId="12" xfId="0" applyFont="1" applyBorder="1" applyAlignment="1">
      <alignment horizontal="center"/>
    </xf>
    <xf numFmtId="180" fontId="3" fillId="2" borderId="13" xfId="0" applyNumberFormat="1" applyFont="1" applyFill="1" applyBorder="1">
      <alignment vertical="center"/>
    </xf>
    <xf numFmtId="0" fontId="27" fillId="9" borderId="9" xfId="0" applyFont="1" applyFill="1" applyBorder="1" applyAlignment="1">
      <alignment horizontal="center" vertical="center" wrapText="1"/>
    </xf>
    <xf numFmtId="0" fontId="3" fillId="2" borderId="25" xfId="0" applyFont="1" applyFill="1" applyBorder="1">
      <alignment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vertical="center" wrapText="1"/>
    </xf>
    <xf numFmtId="0" fontId="6" fillId="12" borderId="20" xfId="0" applyFont="1" applyFill="1" applyBorder="1" applyAlignment="1">
      <alignment horizontal="center" vertical="center" wrapText="1"/>
    </xf>
    <xf numFmtId="177" fontId="6" fillId="12" borderId="20" xfId="0" applyNumberFormat="1" applyFont="1" applyFill="1" applyBorder="1" applyAlignment="1">
      <alignment horizontal="center" vertical="center" wrapText="1"/>
    </xf>
    <xf numFmtId="176" fontId="3" fillId="12" borderId="20" xfId="0" applyNumberFormat="1" applyFont="1" applyFill="1" applyBorder="1" applyAlignment="1">
      <alignment horizontal="center" vertical="center"/>
    </xf>
    <xf numFmtId="176" fontId="5" fillId="12" borderId="20" xfId="0" applyNumberFormat="1" applyFont="1" applyFill="1" applyBorder="1" applyAlignment="1">
      <alignment horizontal="center" vertical="center"/>
    </xf>
    <xf numFmtId="177" fontId="5" fillId="12" borderId="20" xfId="0" applyNumberFormat="1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177" fontId="6" fillId="12" borderId="10" xfId="0" applyNumberFormat="1" applyFont="1" applyFill="1" applyBorder="1" applyAlignment="1">
      <alignment horizontal="center" vertical="center" wrapText="1"/>
    </xf>
    <xf numFmtId="176" fontId="3" fillId="12" borderId="10" xfId="0" applyNumberFormat="1" applyFont="1" applyFill="1" applyBorder="1" applyAlignment="1">
      <alignment horizontal="center" vertical="center"/>
    </xf>
    <xf numFmtId="176" fontId="5" fillId="12" borderId="10" xfId="0" applyNumberFormat="1" applyFont="1" applyFill="1" applyBorder="1" applyAlignment="1">
      <alignment horizontal="center" vertical="center"/>
    </xf>
    <xf numFmtId="177" fontId="5" fillId="12" borderId="10" xfId="0" applyNumberFormat="1" applyFont="1" applyFill="1" applyBorder="1" applyAlignment="1">
      <alignment horizontal="center" vertical="center"/>
    </xf>
    <xf numFmtId="0" fontId="5" fillId="12" borderId="10" xfId="1" applyFont="1" applyFill="1" applyBorder="1" applyAlignment="1">
      <alignment horizontal="center" vertical="center" wrapText="1"/>
    </xf>
    <xf numFmtId="176" fontId="5" fillId="12" borderId="10" xfId="1" applyNumberFormat="1" applyFont="1" applyFill="1" applyBorder="1" applyAlignment="1">
      <alignment horizontal="center" vertical="center"/>
    </xf>
    <xf numFmtId="176" fontId="6" fillId="12" borderId="10" xfId="1" applyNumberFormat="1" applyFont="1" applyFill="1" applyBorder="1" applyAlignment="1">
      <alignment horizontal="center" vertical="center"/>
    </xf>
    <xf numFmtId="0" fontId="5" fillId="12" borderId="14" xfId="1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177" fontId="6" fillId="12" borderId="14" xfId="0" applyNumberFormat="1" applyFont="1" applyFill="1" applyBorder="1" applyAlignment="1">
      <alignment horizontal="center" vertical="center" wrapText="1"/>
    </xf>
    <xf numFmtId="176" fontId="9" fillId="12" borderId="14" xfId="1" applyNumberFormat="1" applyFill="1" applyBorder="1" applyAlignment="1">
      <alignment horizontal="center" vertical="center"/>
    </xf>
    <xf numFmtId="176" fontId="5" fillId="12" borderId="14" xfId="0" applyNumberFormat="1" applyFont="1" applyFill="1" applyBorder="1" applyAlignment="1">
      <alignment horizontal="center" vertical="center"/>
    </xf>
    <xf numFmtId="177" fontId="5" fillId="12" borderId="14" xfId="0" applyNumberFormat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177" fontId="6" fillId="12" borderId="5" xfId="0" applyNumberFormat="1" applyFont="1" applyFill="1" applyBorder="1" applyAlignment="1">
      <alignment horizontal="center" vertical="center" wrapText="1"/>
    </xf>
    <xf numFmtId="176" fontId="5" fillId="12" borderId="5" xfId="0" applyNumberFormat="1" applyFont="1" applyFill="1" applyBorder="1" applyAlignment="1">
      <alignment horizontal="center" vertical="center"/>
    </xf>
    <xf numFmtId="177" fontId="5" fillId="12" borderId="5" xfId="0" applyNumberFormat="1" applyFont="1" applyFill="1" applyBorder="1" applyAlignment="1">
      <alignment horizontal="center" vertical="center"/>
    </xf>
    <xf numFmtId="176" fontId="5" fillId="12" borderId="24" xfId="0" applyNumberFormat="1" applyFont="1" applyFill="1" applyBorder="1" applyAlignment="1">
      <alignment horizontal="center" vertical="center"/>
    </xf>
    <xf numFmtId="176" fontId="5" fillId="12" borderId="25" xfId="0" applyNumberFormat="1" applyFont="1" applyFill="1" applyBorder="1" applyAlignment="1">
      <alignment horizontal="center" vertical="center"/>
    </xf>
    <xf numFmtId="0" fontId="5" fillId="12" borderId="13" xfId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176" fontId="5" fillId="12" borderId="13" xfId="0" applyNumberFormat="1" applyFont="1" applyFill="1" applyBorder="1" applyAlignment="1">
      <alignment horizontal="center" vertical="center"/>
    </xf>
    <xf numFmtId="177" fontId="5" fillId="12" borderId="13" xfId="0" applyNumberFormat="1" applyFont="1" applyFill="1" applyBorder="1" applyAlignment="1">
      <alignment horizontal="center" vertical="center"/>
    </xf>
    <xf numFmtId="176" fontId="5" fillId="12" borderId="26" xfId="0" applyNumberFormat="1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 wrapText="1"/>
    </xf>
    <xf numFmtId="176" fontId="6" fillId="12" borderId="5" xfId="1" applyNumberFormat="1" applyFont="1" applyFill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 wrapText="1"/>
    </xf>
    <xf numFmtId="176" fontId="6" fillId="12" borderId="13" xfId="1" applyNumberFormat="1" applyFont="1" applyFill="1" applyBorder="1" applyAlignment="1">
      <alignment horizontal="center" vertical="center"/>
    </xf>
    <xf numFmtId="0" fontId="3" fillId="12" borderId="26" xfId="0" applyFont="1" applyFill="1" applyBorder="1" applyAlignment="1">
      <alignment horizontal="center" vertical="center"/>
    </xf>
    <xf numFmtId="0" fontId="16" fillId="12" borderId="20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/>
    </xf>
    <xf numFmtId="0" fontId="10" fillId="12" borderId="20" xfId="0" applyFont="1" applyFill="1" applyBorder="1" applyAlignment="1">
      <alignment horizontal="center" vertical="center" wrapText="1"/>
    </xf>
    <xf numFmtId="0" fontId="3" fillId="12" borderId="27" xfId="0" applyFont="1" applyFill="1" applyBorder="1" applyAlignment="1">
      <alignment horizontal="center" vertical="center"/>
    </xf>
    <xf numFmtId="0" fontId="16" fillId="12" borderId="13" xfId="0" applyFont="1" applyFill="1" applyBorder="1" applyAlignment="1">
      <alignment horizontal="center" vertical="center" wrapText="1"/>
    </xf>
    <xf numFmtId="0" fontId="3" fillId="12" borderId="13" xfId="0" applyFont="1" applyFill="1" applyBorder="1">
      <alignment vertical="center"/>
    </xf>
    <xf numFmtId="0" fontId="3" fillId="12" borderId="14" xfId="0" applyFont="1" applyFill="1" applyBorder="1" applyAlignment="1">
      <alignment horizontal="center" vertical="center"/>
    </xf>
    <xf numFmtId="0" fontId="3" fillId="12" borderId="14" xfId="0" applyFont="1" applyFill="1" applyBorder="1">
      <alignment vertical="center"/>
    </xf>
    <xf numFmtId="0" fontId="3" fillId="12" borderId="30" xfId="0" applyFont="1" applyFill="1" applyBorder="1">
      <alignment vertical="center"/>
    </xf>
    <xf numFmtId="0" fontId="6" fillId="10" borderId="20" xfId="0" applyFont="1" applyFill="1" applyBorder="1" applyAlignment="1">
      <alignment horizontal="center" vertical="center" wrapText="1"/>
    </xf>
    <xf numFmtId="176" fontId="9" fillId="10" borderId="20" xfId="1" applyNumberFormat="1" applyFont="1" applyFill="1" applyBorder="1">
      <alignment vertical="center"/>
    </xf>
    <xf numFmtId="176" fontId="5" fillId="10" borderId="20" xfId="0" applyNumberFormat="1" applyFont="1" applyFill="1" applyBorder="1" applyAlignment="1">
      <alignment horizontal="center" vertical="center"/>
    </xf>
    <xf numFmtId="177" fontId="5" fillId="10" borderId="20" xfId="0" applyNumberFormat="1" applyFont="1" applyFill="1" applyBorder="1" applyAlignment="1">
      <alignment horizontal="center" vertical="center"/>
    </xf>
    <xf numFmtId="177" fontId="8" fillId="10" borderId="20" xfId="0" applyNumberFormat="1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176" fontId="7" fillId="0" borderId="2" xfId="0" applyNumberFormat="1" applyFont="1" applyFill="1" applyBorder="1">
      <alignment vertical="center"/>
    </xf>
    <xf numFmtId="0" fontId="7" fillId="0" borderId="2" xfId="0" applyFont="1" applyFill="1" applyBorder="1">
      <alignment vertical="center"/>
    </xf>
    <xf numFmtId="176" fontId="25" fillId="0" borderId="2" xfId="0" applyNumberFormat="1" applyFont="1" applyFill="1" applyBorder="1">
      <alignment vertical="center"/>
    </xf>
    <xf numFmtId="179" fontId="25" fillId="0" borderId="2" xfId="0" applyNumberFormat="1" applyFont="1" applyFill="1" applyBorder="1">
      <alignment vertical="center"/>
    </xf>
    <xf numFmtId="176" fontId="7" fillId="2" borderId="17" xfId="0" applyNumberFormat="1" applyFont="1" applyFill="1" applyBorder="1">
      <alignment vertical="center"/>
    </xf>
    <xf numFmtId="0" fontId="7" fillId="2" borderId="17" xfId="0" applyFont="1" applyFill="1" applyBorder="1">
      <alignment vertical="center"/>
    </xf>
    <xf numFmtId="179" fontId="7" fillId="2" borderId="17" xfId="0" applyNumberFormat="1" applyFont="1" applyFill="1" applyBorder="1">
      <alignment vertical="center"/>
    </xf>
    <xf numFmtId="0" fontId="23" fillId="2" borderId="5" xfId="0" applyFont="1" applyFill="1" applyBorder="1" applyAlignment="1">
      <alignment horizontal="center" vertical="center"/>
    </xf>
    <xf numFmtId="176" fontId="23" fillId="2" borderId="24" xfId="0" applyNumberFormat="1" applyFont="1" applyFill="1" applyBorder="1">
      <alignment vertical="center"/>
    </xf>
    <xf numFmtId="0" fontId="23" fillId="2" borderId="0" xfId="0" applyFont="1" applyFill="1">
      <alignment vertical="center"/>
    </xf>
    <xf numFmtId="0" fontId="23" fillId="2" borderId="10" xfId="0" applyFont="1" applyFill="1" applyBorder="1" applyAlignment="1">
      <alignment horizontal="center" vertical="center"/>
    </xf>
    <xf numFmtId="176" fontId="23" fillId="2" borderId="25" xfId="0" applyNumberFormat="1" applyFont="1" applyFill="1" applyBorder="1">
      <alignment vertical="center"/>
    </xf>
    <xf numFmtId="0" fontId="24" fillId="3" borderId="13" xfId="0" applyFont="1" applyFill="1" applyBorder="1" applyAlignment="1">
      <alignment horizontal="center" vertical="center"/>
    </xf>
    <xf numFmtId="176" fontId="24" fillId="3" borderId="26" xfId="0" applyNumberFormat="1" applyFont="1" applyFill="1" applyBorder="1">
      <alignment vertical="center"/>
    </xf>
    <xf numFmtId="0" fontId="24" fillId="3" borderId="0" xfId="0" applyFont="1" applyFill="1">
      <alignment vertical="center"/>
    </xf>
    <xf numFmtId="0" fontId="3" fillId="2" borderId="17" xfId="0" applyFont="1" applyFill="1" applyBorder="1" applyAlignment="1">
      <alignment horizontal="right" vertical="center"/>
    </xf>
    <xf numFmtId="176" fontId="5" fillId="2" borderId="31" xfId="0" applyNumberFormat="1" applyFont="1" applyFill="1" applyBorder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176" fontId="5" fillId="12" borderId="27" xfId="0" applyNumberFormat="1" applyFont="1" applyFill="1" applyBorder="1" applyAlignment="1">
      <alignment horizontal="center" vertical="center"/>
    </xf>
    <xf numFmtId="176" fontId="5" fillId="12" borderId="25" xfId="0" applyNumberFormat="1" applyFont="1" applyFill="1" applyBorder="1" applyAlignment="1">
      <alignment horizontal="center" vertical="center"/>
    </xf>
    <xf numFmtId="176" fontId="5" fillId="12" borderId="30" xfId="0" applyNumberFormat="1" applyFont="1" applyFill="1" applyBorder="1" applyAlignment="1">
      <alignment horizontal="center" vertical="center"/>
    </xf>
    <xf numFmtId="0" fontId="5" fillId="12" borderId="10" xfId="1" applyFont="1" applyFill="1" applyBorder="1" applyAlignment="1">
      <alignment horizontal="center" vertical="center"/>
    </xf>
    <xf numFmtId="0" fontId="5" fillId="12" borderId="14" xfId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76" fontId="7" fillId="4" borderId="5" xfId="0" applyNumberFormat="1" applyFont="1" applyFill="1" applyBorder="1" applyAlignment="1">
      <alignment horizontal="center" vertical="center"/>
    </xf>
    <xf numFmtId="176" fontId="7" fillId="4" borderId="10" xfId="0" applyNumberFormat="1" applyFont="1" applyFill="1" applyBorder="1" applyAlignment="1">
      <alignment horizontal="center" vertical="center"/>
    </xf>
    <xf numFmtId="176" fontId="7" fillId="4" borderId="13" xfId="0" applyNumberFormat="1" applyFont="1" applyFill="1" applyBorder="1" applyAlignment="1">
      <alignment horizontal="center" vertical="center"/>
    </xf>
    <xf numFmtId="176" fontId="5" fillId="4" borderId="24" xfId="0" applyNumberFormat="1" applyFont="1" applyFill="1" applyBorder="1" applyAlignment="1">
      <alignment horizontal="center" vertical="center"/>
    </xf>
    <xf numFmtId="176" fontId="5" fillId="4" borderId="25" xfId="0" applyNumberFormat="1" applyFont="1" applyFill="1" applyBorder="1" applyAlignment="1">
      <alignment horizontal="center" vertical="center"/>
    </xf>
    <xf numFmtId="176" fontId="5" fillId="4" borderId="26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7" fillId="12" borderId="19" xfId="1" applyFont="1" applyFill="1" applyBorder="1" applyAlignment="1">
      <alignment horizontal="center" vertical="center"/>
    </xf>
    <xf numFmtId="0" fontId="7" fillId="12" borderId="9" xfId="1" applyFont="1" applyFill="1" applyBorder="1" applyAlignment="1">
      <alignment horizontal="center" vertical="center"/>
    </xf>
    <xf numFmtId="0" fontId="7" fillId="12" borderId="29" xfId="1" applyFont="1" applyFill="1" applyBorder="1" applyAlignment="1">
      <alignment horizontal="center" vertical="center"/>
    </xf>
    <xf numFmtId="0" fontId="5" fillId="12" borderId="20" xfId="1" applyFont="1" applyFill="1" applyBorder="1" applyAlignment="1">
      <alignment horizontal="center" vertical="center"/>
    </xf>
    <xf numFmtId="0" fontId="5" fillId="12" borderId="20" xfId="1" applyFont="1" applyFill="1" applyBorder="1" applyAlignment="1">
      <alignment horizontal="center" vertical="center" wrapText="1"/>
    </xf>
    <xf numFmtId="0" fontId="5" fillId="12" borderId="10" xfId="1" applyFont="1" applyFill="1" applyBorder="1" applyAlignment="1">
      <alignment horizontal="center" vertical="center" wrapText="1"/>
    </xf>
    <xf numFmtId="176" fontId="5" fillId="12" borderId="20" xfId="0" applyNumberFormat="1" applyFont="1" applyFill="1" applyBorder="1" applyAlignment="1">
      <alignment horizontal="center" vertical="center"/>
    </xf>
    <xf numFmtId="176" fontId="5" fillId="12" borderId="10" xfId="0" applyNumberFormat="1" applyFont="1" applyFill="1" applyBorder="1" applyAlignment="1">
      <alignment horizontal="center" vertical="center"/>
    </xf>
    <xf numFmtId="176" fontId="5" fillId="12" borderId="14" xfId="0" applyNumberFormat="1" applyFont="1" applyFill="1" applyBorder="1" applyAlignment="1">
      <alignment horizontal="center" vertical="center"/>
    </xf>
    <xf numFmtId="176" fontId="5" fillId="10" borderId="27" xfId="0" applyNumberFormat="1" applyFont="1" applyFill="1" applyBorder="1" applyAlignment="1">
      <alignment horizontal="center" vertical="center"/>
    </xf>
    <xf numFmtId="176" fontId="5" fillId="10" borderId="25" xfId="0" applyNumberFormat="1" applyFont="1" applyFill="1" applyBorder="1" applyAlignment="1">
      <alignment horizontal="center" vertical="center"/>
    </xf>
    <xf numFmtId="176" fontId="5" fillId="11" borderId="25" xfId="0" applyNumberFormat="1" applyFont="1" applyFill="1" applyBorder="1" applyAlignment="1">
      <alignment horizontal="center" vertical="center" wrapText="1"/>
    </xf>
    <xf numFmtId="176" fontId="5" fillId="11" borderId="26" xfId="0" applyNumberFormat="1" applyFont="1" applyFill="1" applyBorder="1" applyAlignment="1">
      <alignment horizontal="center" vertical="center"/>
    </xf>
    <xf numFmtId="0" fontId="15" fillId="12" borderId="19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5" fillId="12" borderId="13" xfId="1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176" fontId="5" fillId="12" borderId="5" xfId="0" applyNumberFormat="1" applyFont="1" applyFill="1" applyBorder="1" applyAlignment="1">
      <alignment horizontal="center" vertical="center"/>
    </xf>
    <xf numFmtId="176" fontId="5" fillId="12" borderId="13" xfId="0" applyNumberFormat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horizontal="center" vertical="center" wrapText="1"/>
    </xf>
    <xf numFmtId="0" fontId="7" fillId="12" borderId="4" xfId="1" applyFont="1" applyFill="1" applyBorder="1" applyAlignment="1">
      <alignment horizontal="center" vertical="center" wrapText="1"/>
    </xf>
    <xf numFmtId="0" fontId="7" fillId="12" borderId="9" xfId="1" applyFont="1" applyFill="1" applyBorder="1" applyAlignment="1">
      <alignment horizontal="center" vertical="center" wrapText="1"/>
    </xf>
    <xf numFmtId="0" fontId="7" fillId="12" borderId="12" xfId="1" applyFont="1" applyFill="1" applyBorder="1" applyAlignment="1">
      <alignment horizontal="center" vertical="center" wrapText="1"/>
    </xf>
    <xf numFmtId="176" fontId="7" fillId="10" borderId="20" xfId="0" applyNumberFormat="1" applyFont="1" applyFill="1" applyBorder="1" applyAlignment="1">
      <alignment horizontal="center" vertical="center"/>
    </xf>
    <xf numFmtId="176" fontId="7" fillId="10" borderId="10" xfId="0" applyNumberFormat="1" applyFont="1" applyFill="1" applyBorder="1" applyAlignment="1">
      <alignment horizontal="center" vertical="center"/>
    </xf>
    <xf numFmtId="0" fontId="15" fillId="8" borderId="35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8" borderId="8" xfId="0" applyFont="1" applyFill="1" applyBorder="1" applyAlignment="1">
      <alignment horizontal="left" vertical="center"/>
    </xf>
    <xf numFmtId="0" fontId="3" fillId="8" borderId="37" xfId="0" applyFont="1" applyFill="1" applyBorder="1" applyAlignment="1">
      <alignment horizontal="left" vertical="center"/>
    </xf>
    <xf numFmtId="0" fontId="3" fillId="8" borderId="11" xfId="0" applyFont="1" applyFill="1" applyBorder="1" applyAlignment="1">
      <alignment horizontal="left" vertical="center"/>
    </xf>
    <xf numFmtId="0" fontId="3" fillId="8" borderId="38" xfId="0" applyFont="1" applyFill="1" applyBorder="1" applyAlignment="1">
      <alignment horizontal="left" vertical="center"/>
    </xf>
    <xf numFmtId="0" fontId="3" fillId="8" borderId="18" xfId="0" applyFont="1" applyFill="1" applyBorder="1" applyAlignment="1">
      <alignment horizontal="left" vertical="center"/>
    </xf>
    <xf numFmtId="0" fontId="3" fillId="8" borderId="42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78" fontId="5" fillId="2" borderId="6" xfId="0" applyNumberFormat="1" applyFont="1" applyFill="1" applyBorder="1" applyAlignment="1">
      <alignment horizontal="center" vertical="center"/>
    </xf>
    <xf numFmtId="178" fontId="5" fillId="2" borderId="17" xfId="0" applyNumberFormat="1" applyFont="1" applyFill="1" applyBorder="1" applyAlignment="1">
      <alignment horizontal="center" vertical="center"/>
    </xf>
  </cellXfs>
  <cellStyles count="4">
    <cellStyle name="쉼표 [0]" xfId="3" builtinId="6"/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59"/>
  <sheetViews>
    <sheetView tabSelected="1" zoomScaleNormal="100" workbookViewId="0">
      <selection activeCell="F62" sqref="F62"/>
    </sheetView>
  </sheetViews>
  <sheetFormatPr defaultRowHeight="13.5"/>
  <cols>
    <col min="1" max="1" width="1.75" style="2" customWidth="1"/>
    <col min="2" max="2" width="13.75" style="2" customWidth="1"/>
    <col min="3" max="3" width="12.75" style="2" bestFit="1" customWidth="1"/>
    <col min="4" max="4" width="16.875" style="2" bestFit="1" customWidth="1"/>
    <col min="5" max="5" width="12.625" style="2" bestFit="1" customWidth="1"/>
    <col min="6" max="6" width="24" style="2" bestFit="1" customWidth="1"/>
    <col min="7" max="7" width="8" style="2" customWidth="1"/>
    <col min="8" max="8" width="14" style="2" customWidth="1"/>
    <col min="9" max="9" width="13.25" style="2" bestFit="1" customWidth="1"/>
    <col min="10" max="10" width="13.625" style="2" customWidth="1"/>
    <col min="11" max="11" width="12.125" style="2" bestFit="1" customWidth="1"/>
    <col min="12" max="12" width="13.875" style="2" customWidth="1"/>
    <col min="13" max="13" width="11.5" style="2" hidden="1" customWidth="1"/>
    <col min="14" max="14" width="8.5" style="2" hidden="1" customWidth="1"/>
    <col min="15" max="19" width="8.375" style="2" hidden="1" customWidth="1"/>
    <col min="20" max="20" width="33.125" style="2" customWidth="1"/>
    <col min="21" max="21" width="28.5" style="2" customWidth="1"/>
    <col min="22" max="22" width="11.25" style="2" bestFit="1" customWidth="1"/>
    <col min="23" max="16384" width="9" style="2"/>
  </cols>
  <sheetData>
    <row r="1" spans="2:21" ht="26.25">
      <c r="B1" s="1" t="s">
        <v>72</v>
      </c>
    </row>
    <row r="2" spans="2:21" ht="17.25">
      <c r="B2" s="3"/>
    </row>
    <row r="3" spans="2:21" ht="14.25" thickBot="1"/>
    <row r="4" spans="2:21" ht="14.25" thickBot="1">
      <c r="B4" s="4" t="s">
        <v>0</v>
      </c>
      <c r="C4" s="179" t="s">
        <v>1</v>
      </c>
      <c r="D4" s="179"/>
      <c r="E4" s="17" t="s">
        <v>2</v>
      </c>
      <c r="F4" s="17" t="s">
        <v>3</v>
      </c>
      <c r="G4" s="17" t="s">
        <v>4</v>
      </c>
      <c r="H4" s="17" t="s">
        <v>90</v>
      </c>
      <c r="I4" s="17" t="s">
        <v>5</v>
      </c>
      <c r="J4" s="17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  <c r="U4" s="6" t="s">
        <v>17</v>
      </c>
    </row>
    <row r="5" spans="2:21" ht="16.5" customHeight="1">
      <c r="B5" s="180" t="s">
        <v>18</v>
      </c>
      <c r="C5" s="156" t="s">
        <v>19</v>
      </c>
      <c r="D5" s="156" t="s">
        <v>20</v>
      </c>
      <c r="E5" s="156" t="s">
        <v>21</v>
      </c>
      <c r="F5" s="156" t="s">
        <v>22</v>
      </c>
      <c r="G5" s="156">
        <v>4</v>
      </c>
      <c r="H5" s="156" t="s">
        <v>91</v>
      </c>
      <c r="I5" s="157"/>
      <c r="J5" s="156">
        <v>12</v>
      </c>
      <c r="K5" s="158">
        <f t="shared" ref="K5:K26" si="0">G5*I5*J5</f>
        <v>0</v>
      </c>
      <c r="L5" s="228">
        <f>SUM(K5:K6)</f>
        <v>0</v>
      </c>
      <c r="M5" s="159">
        <f>G5</f>
        <v>4</v>
      </c>
      <c r="N5" s="160" t="s">
        <v>23</v>
      </c>
      <c r="O5" s="159">
        <f>G5</f>
        <v>4</v>
      </c>
      <c r="P5" s="160" t="s">
        <v>24</v>
      </c>
      <c r="Q5" s="160" t="s">
        <v>24</v>
      </c>
      <c r="R5" s="159"/>
      <c r="S5" s="159"/>
      <c r="T5" s="158" t="s">
        <v>73</v>
      </c>
      <c r="U5" s="211" t="s">
        <v>85</v>
      </c>
    </row>
    <row r="6" spans="2:21" ht="27">
      <c r="B6" s="181"/>
      <c r="C6" s="46" t="s">
        <v>27</v>
      </c>
      <c r="D6" s="46" t="s">
        <v>28</v>
      </c>
      <c r="E6" s="46" t="s">
        <v>25</v>
      </c>
      <c r="F6" s="46" t="s">
        <v>29</v>
      </c>
      <c r="G6" s="46">
        <v>2</v>
      </c>
      <c r="H6" s="46" t="s">
        <v>94</v>
      </c>
      <c r="I6" s="47"/>
      <c r="J6" s="46">
        <v>12</v>
      </c>
      <c r="K6" s="43">
        <f t="shared" si="0"/>
        <v>0</v>
      </c>
      <c r="L6" s="229"/>
      <c r="M6" s="44">
        <f>G6</f>
        <v>2</v>
      </c>
      <c r="N6" s="45" t="s">
        <v>24</v>
      </c>
      <c r="O6" s="45" t="s">
        <v>24</v>
      </c>
      <c r="P6" s="44">
        <f>G6</f>
        <v>2</v>
      </c>
      <c r="Q6" s="45" t="s">
        <v>24</v>
      </c>
      <c r="R6" s="44"/>
      <c r="S6" s="44"/>
      <c r="T6" s="43"/>
      <c r="U6" s="212"/>
    </row>
    <row r="7" spans="2:21" ht="27">
      <c r="B7" s="181"/>
      <c r="C7" s="34"/>
      <c r="D7" s="34"/>
      <c r="E7" s="34"/>
      <c r="F7" s="34"/>
      <c r="G7" s="34">
        <v>2</v>
      </c>
      <c r="H7" s="34" t="s">
        <v>95</v>
      </c>
      <c r="I7" s="35"/>
      <c r="J7" s="34">
        <v>12</v>
      </c>
      <c r="K7" s="36">
        <f t="shared" si="0"/>
        <v>0</v>
      </c>
      <c r="L7" s="37">
        <f>SUM(K5,K7)</f>
        <v>0</v>
      </c>
      <c r="M7" s="38"/>
      <c r="N7" s="39"/>
      <c r="O7" s="39"/>
      <c r="P7" s="38"/>
      <c r="Q7" s="39"/>
      <c r="R7" s="38"/>
      <c r="S7" s="38"/>
      <c r="T7" s="36">
        <f>L7-L5</f>
        <v>0</v>
      </c>
      <c r="U7" s="40" t="s">
        <v>96</v>
      </c>
    </row>
    <row r="8" spans="2:21" ht="27" customHeight="1">
      <c r="B8" s="181"/>
      <c r="C8" s="183" t="s">
        <v>31</v>
      </c>
      <c r="D8" s="48" t="s">
        <v>32</v>
      </c>
      <c r="E8" s="48" t="s">
        <v>33</v>
      </c>
      <c r="F8" s="48" t="s">
        <v>34</v>
      </c>
      <c r="G8" s="48">
        <v>0</v>
      </c>
      <c r="H8" s="48"/>
      <c r="I8" s="49"/>
      <c r="J8" s="48">
        <v>12</v>
      </c>
      <c r="K8" s="50">
        <f t="shared" si="0"/>
        <v>0</v>
      </c>
      <c r="L8" s="51"/>
      <c r="M8" s="52">
        <f>G8</f>
        <v>0</v>
      </c>
      <c r="N8" s="53" t="s">
        <v>30</v>
      </c>
      <c r="O8" s="53" t="s">
        <v>30</v>
      </c>
      <c r="P8" s="53" t="s">
        <v>30</v>
      </c>
      <c r="Q8" s="53" t="s">
        <v>30</v>
      </c>
      <c r="R8" s="52"/>
      <c r="S8" s="52"/>
      <c r="T8" s="50" t="s">
        <v>35</v>
      </c>
      <c r="U8" s="213" t="s">
        <v>86</v>
      </c>
    </row>
    <row r="9" spans="2:21" ht="16.5" customHeight="1" thickBot="1">
      <c r="B9" s="182"/>
      <c r="C9" s="184"/>
      <c r="D9" s="54" t="s">
        <v>36</v>
      </c>
      <c r="E9" s="54" t="s">
        <v>33</v>
      </c>
      <c r="F9" s="54" t="s">
        <v>37</v>
      </c>
      <c r="G9" s="54">
        <v>0</v>
      </c>
      <c r="H9" s="54"/>
      <c r="I9" s="55"/>
      <c r="J9" s="54">
        <v>12</v>
      </c>
      <c r="K9" s="56">
        <f t="shared" si="0"/>
        <v>0</v>
      </c>
      <c r="L9" s="57"/>
      <c r="M9" s="58" t="s">
        <v>26</v>
      </c>
      <c r="N9" s="59">
        <f>G9</f>
        <v>0</v>
      </c>
      <c r="O9" s="58" t="s">
        <v>26</v>
      </c>
      <c r="P9" s="58" t="s">
        <v>26</v>
      </c>
      <c r="Q9" s="58" t="s">
        <v>26</v>
      </c>
      <c r="R9" s="59"/>
      <c r="S9" s="59"/>
      <c r="T9" s="56" t="s">
        <v>38</v>
      </c>
      <c r="U9" s="214"/>
    </row>
    <row r="10" spans="2:21" ht="24" customHeight="1" thickBot="1">
      <c r="B10" s="29" t="s">
        <v>39</v>
      </c>
      <c r="C10" s="21" t="s">
        <v>40</v>
      </c>
      <c r="D10" s="21"/>
      <c r="E10" s="21"/>
      <c r="F10" s="21"/>
      <c r="G10" s="21">
        <v>500</v>
      </c>
      <c r="H10" s="21" t="s">
        <v>105</v>
      </c>
      <c r="I10" s="97"/>
      <c r="J10" s="21">
        <v>12</v>
      </c>
      <c r="K10" s="19">
        <f t="shared" si="0"/>
        <v>0</v>
      </c>
      <c r="L10" s="96">
        <f>SUM(K10)</f>
        <v>0</v>
      </c>
      <c r="M10" s="30"/>
      <c r="N10" s="30"/>
      <c r="O10" s="30"/>
      <c r="P10" s="30"/>
      <c r="Q10" s="30"/>
      <c r="R10" s="30"/>
      <c r="S10" s="30"/>
      <c r="T10" s="19"/>
      <c r="U10" s="31" t="s">
        <v>87</v>
      </c>
    </row>
    <row r="11" spans="2:21" ht="16.5" customHeight="1">
      <c r="B11" s="190" t="s">
        <v>74</v>
      </c>
      <c r="C11" s="199" t="s">
        <v>41</v>
      </c>
      <c r="D11" s="199"/>
      <c r="E11" s="7" t="s">
        <v>65</v>
      </c>
      <c r="F11" s="7"/>
      <c r="G11" s="7">
        <v>1</v>
      </c>
      <c r="H11" s="7" t="s">
        <v>102</v>
      </c>
      <c r="I11" s="26"/>
      <c r="J11" s="7">
        <v>12</v>
      </c>
      <c r="K11" s="18">
        <f t="shared" si="0"/>
        <v>0</v>
      </c>
      <c r="L11" s="193">
        <f>SUM(K11:K14)</f>
        <v>0</v>
      </c>
      <c r="M11" s="27"/>
      <c r="N11" s="27"/>
      <c r="O11" s="27"/>
      <c r="P11" s="27"/>
      <c r="Q11" s="27"/>
      <c r="R11" s="27"/>
      <c r="S11" s="27"/>
      <c r="T11" s="18" t="s">
        <v>66</v>
      </c>
      <c r="U11" s="196" t="s">
        <v>85</v>
      </c>
    </row>
    <row r="12" spans="2:21" ht="16.5" customHeight="1">
      <c r="B12" s="191"/>
      <c r="C12" s="200" t="s">
        <v>88</v>
      </c>
      <c r="D12" s="200"/>
      <c r="E12" s="16" t="s">
        <v>89</v>
      </c>
      <c r="F12" s="16"/>
      <c r="G12" s="16">
        <v>1</v>
      </c>
      <c r="H12" s="16"/>
      <c r="I12" s="22"/>
      <c r="J12" s="16">
        <v>12</v>
      </c>
      <c r="K12" s="8">
        <f t="shared" ref="K12" si="1">G12*I12*J12</f>
        <v>0</v>
      </c>
      <c r="L12" s="194"/>
      <c r="M12" s="9"/>
      <c r="N12" s="9"/>
      <c r="O12" s="9"/>
      <c r="P12" s="9"/>
      <c r="Q12" s="9"/>
      <c r="R12" s="9"/>
      <c r="S12" s="9"/>
      <c r="T12" s="8"/>
      <c r="U12" s="197"/>
    </row>
    <row r="13" spans="2:21" ht="16.5" customHeight="1">
      <c r="B13" s="191"/>
      <c r="C13" s="200" t="s">
        <v>42</v>
      </c>
      <c r="D13" s="200"/>
      <c r="E13" s="16" t="s">
        <v>43</v>
      </c>
      <c r="F13" s="16"/>
      <c r="G13" s="16">
        <v>1</v>
      </c>
      <c r="H13" s="16"/>
      <c r="I13" s="22"/>
      <c r="J13" s="16">
        <v>12</v>
      </c>
      <c r="K13" s="8">
        <f t="shared" si="0"/>
        <v>0</v>
      </c>
      <c r="L13" s="194"/>
      <c r="M13" s="9"/>
      <c r="N13" s="9"/>
      <c r="O13" s="9"/>
      <c r="P13" s="9"/>
      <c r="Q13" s="9"/>
      <c r="R13" s="9"/>
      <c r="S13" s="9"/>
      <c r="T13" s="8"/>
      <c r="U13" s="197"/>
    </row>
    <row r="14" spans="2:21" ht="17.25" customHeight="1" thickBot="1">
      <c r="B14" s="192"/>
      <c r="C14" s="201" t="s">
        <v>44</v>
      </c>
      <c r="D14" s="201"/>
      <c r="E14" s="20" t="s">
        <v>45</v>
      </c>
      <c r="F14" s="20"/>
      <c r="G14" s="20">
        <v>1</v>
      </c>
      <c r="H14" s="20"/>
      <c r="I14" s="32"/>
      <c r="J14" s="20">
        <v>12</v>
      </c>
      <c r="K14" s="10">
        <f t="shared" si="0"/>
        <v>0</v>
      </c>
      <c r="L14" s="195"/>
      <c r="M14" s="28"/>
      <c r="N14" s="28"/>
      <c r="O14" s="28"/>
      <c r="P14" s="28"/>
      <c r="Q14" s="28"/>
      <c r="R14" s="28"/>
      <c r="S14" s="28"/>
      <c r="T14" s="10"/>
      <c r="U14" s="198"/>
    </row>
    <row r="15" spans="2:21" ht="9.9499999999999993" customHeight="1">
      <c r="B15" s="202" t="s">
        <v>46</v>
      </c>
      <c r="C15" s="205" t="s">
        <v>47</v>
      </c>
      <c r="D15" s="206" t="s">
        <v>48</v>
      </c>
      <c r="E15" s="108" t="s">
        <v>49</v>
      </c>
      <c r="F15" s="108" t="s">
        <v>50</v>
      </c>
      <c r="G15" s="109">
        <f>SUM(M5:M9)</f>
        <v>6</v>
      </c>
      <c r="H15" s="109"/>
      <c r="I15" s="110"/>
      <c r="J15" s="108">
        <v>12</v>
      </c>
      <c r="K15" s="111">
        <f t="shared" si="0"/>
        <v>0</v>
      </c>
      <c r="L15" s="208">
        <f>SUM(K15:K19)</f>
        <v>0</v>
      </c>
      <c r="M15" s="112"/>
      <c r="N15" s="112"/>
      <c r="O15" s="112"/>
      <c r="P15" s="112"/>
      <c r="Q15" s="112"/>
      <c r="R15" s="112"/>
      <c r="S15" s="112"/>
      <c r="T15" s="111"/>
      <c r="U15" s="185"/>
    </row>
    <row r="16" spans="2:21" ht="9.9499999999999993" customHeight="1">
      <c r="B16" s="203"/>
      <c r="C16" s="188"/>
      <c r="D16" s="207"/>
      <c r="E16" s="113" t="s">
        <v>51</v>
      </c>
      <c r="F16" s="113" t="s">
        <v>52</v>
      </c>
      <c r="G16" s="114">
        <f>SUM(N5:N9)</f>
        <v>0</v>
      </c>
      <c r="H16" s="114"/>
      <c r="I16" s="115"/>
      <c r="J16" s="113">
        <v>12</v>
      </c>
      <c r="K16" s="116">
        <f t="shared" si="0"/>
        <v>0</v>
      </c>
      <c r="L16" s="209"/>
      <c r="M16" s="117"/>
      <c r="N16" s="117"/>
      <c r="O16" s="117"/>
      <c r="P16" s="117"/>
      <c r="Q16" s="117"/>
      <c r="R16" s="117"/>
      <c r="S16" s="117"/>
      <c r="T16" s="116"/>
      <c r="U16" s="186"/>
    </row>
    <row r="17" spans="2:22" ht="9.9499999999999993" customHeight="1">
      <c r="B17" s="203"/>
      <c r="C17" s="188"/>
      <c r="D17" s="118" t="s">
        <v>53</v>
      </c>
      <c r="E17" s="113" t="s">
        <v>54</v>
      </c>
      <c r="F17" s="113" t="s">
        <v>55</v>
      </c>
      <c r="G17" s="114">
        <v>1</v>
      </c>
      <c r="H17" s="114"/>
      <c r="I17" s="119"/>
      <c r="J17" s="113">
        <v>12</v>
      </c>
      <c r="K17" s="116">
        <f t="shared" si="0"/>
        <v>0</v>
      </c>
      <c r="L17" s="209"/>
      <c r="M17" s="117"/>
      <c r="N17" s="117"/>
      <c r="O17" s="117"/>
      <c r="P17" s="117"/>
      <c r="Q17" s="117"/>
      <c r="R17" s="117"/>
      <c r="S17" s="117"/>
      <c r="T17" s="116"/>
      <c r="U17" s="186"/>
    </row>
    <row r="18" spans="2:22" ht="9.9499999999999993" customHeight="1">
      <c r="B18" s="203"/>
      <c r="C18" s="188" t="s">
        <v>56</v>
      </c>
      <c r="D18" s="118" t="s">
        <v>57</v>
      </c>
      <c r="E18" s="113" t="s">
        <v>49</v>
      </c>
      <c r="F18" s="113" t="s">
        <v>50</v>
      </c>
      <c r="G18" s="114">
        <f>G15</f>
        <v>6</v>
      </c>
      <c r="H18" s="114"/>
      <c r="I18" s="120"/>
      <c r="J18" s="113">
        <v>12</v>
      </c>
      <c r="K18" s="116">
        <f t="shared" si="0"/>
        <v>0</v>
      </c>
      <c r="L18" s="209"/>
      <c r="M18" s="117"/>
      <c r="N18" s="117"/>
      <c r="O18" s="117"/>
      <c r="P18" s="117"/>
      <c r="Q18" s="117"/>
      <c r="R18" s="117"/>
      <c r="S18" s="117"/>
      <c r="T18" s="116"/>
      <c r="U18" s="186"/>
    </row>
    <row r="19" spans="2:22" ht="9.9499999999999993" customHeight="1" thickBot="1">
      <c r="B19" s="204"/>
      <c r="C19" s="189"/>
      <c r="D19" s="121" t="s">
        <v>58</v>
      </c>
      <c r="E19" s="122" t="s">
        <v>51</v>
      </c>
      <c r="F19" s="122" t="s">
        <v>52</v>
      </c>
      <c r="G19" s="123">
        <f>G16</f>
        <v>0</v>
      </c>
      <c r="H19" s="123"/>
      <c r="I19" s="124"/>
      <c r="J19" s="122">
        <v>12</v>
      </c>
      <c r="K19" s="125">
        <f t="shared" si="0"/>
        <v>0</v>
      </c>
      <c r="L19" s="210"/>
      <c r="M19" s="126"/>
      <c r="N19" s="126"/>
      <c r="O19" s="126"/>
      <c r="P19" s="126"/>
      <c r="Q19" s="126"/>
      <c r="R19" s="126"/>
      <c r="S19" s="126"/>
      <c r="T19" s="125"/>
      <c r="U19" s="187"/>
    </row>
    <row r="20" spans="2:22" s="14" customFormat="1" ht="9.9499999999999993" customHeight="1">
      <c r="B20" s="225" t="s">
        <v>67</v>
      </c>
      <c r="C20" s="127" t="s">
        <v>68</v>
      </c>
      <c r="D20" s="128" t="s">
        <v>69</v>
      </c>
      <c r="E20" s="128" t="s">
        <v>70</v>
      </c>
      <c r="F20" s="128" t="s">
        <v>59</v>
      </c>
      <c r="G20" s="129">
        <f>P6</f>
        <v>2</v>
      </c>
      <c r="H20" s="129"/>
      <c r="I20" s="129"/>
      <c r="J20" s="128">
        <v>1</v>
      </c>
      <c r="K20" s="130">
        <f t="shared" si="0"/>
        <v>0</v>
      </c>
      <c r="L20" s="222">
        <f>SUM(K20:K22)</f>
        <v>0</v>
      </c>
      <c r="M20" s="131"/>
      <c r="N20" s="131"/>
      <c r="O20" s="131"/>
      <c r="P20" s="131"/>
      <c r="Q20" s="131"/>
      <c r="R20" s="131"/>
      <c r="S20" s="131"/>
      <c r="T20" s="130"/>
      <c r="U20" s="132"/>
    </row>
    <row r="21" spans="2:22" s="14" customFormat="1" ht="9.9499999999999993" customHeight="1">
      <c r="B21" s="226"/>
      <c r="C21" s="207" t="s">
        <v>60</v>
      </c>
      <c r="D21" s="118" t="s">
        <v>82</v>
      </c>
      <c r="E21" s="113"/>
      <c r="F21" s="113" t="s">
        <v>84</v>
      </c>
      <c r="G21" s="114">
        <v>3</v>
      </c>
      <c r="H21" s="114"/>
      <c r="I21" s="114"/>
      <c r="J21" s="113">
        <v>12</v>
      </c>
      <c r="K21" s="116">
        <f t="shared" si="0"/>
        <v>0</v>
      </c>
      <c r="L21" s="209"/>
      <c r="M21" s="117"/>
      <c r="N21" s="117"/>
      <c r="O21" s="117"/>
      <c r="P21" s="117"/>
      <c r="Q21" s="117"/>
      <c r="R21" s="117"/>
      <c r="S21" s="117"/>
      <c r="T21" s="116"/>
      <c r="U21" s="133"/>
    </row>
    <row r="22" spans="2:22" s="14" customFormat="1" ht="9.9499999999999993" customHeight="1" thickBot="1">
      <c r="B22" s="227"/>
      <c r="C22" s="217"/>
      <c r="D22" s="134" t="s">
        <v>83</v>
      </c>
      <c r="E22" s="135"/>
      <c r="F22" s="135" t="s">
        <v>84</v>
      </c>
      <c r="G22" s="135">
        <v>2</v>
      </c>
      <c r="H22" s="135"/>
      <c r="I22" s="135"/>
      <c r="J22" s="135">
        <v>1</v>
      </c>
      <c r="K22" s="136">
        <f t="shared" si="0"/>
        <v>0</v>
      </c>
      <c r="L22" s="223"/>
      <c r="M22" s="137"/>
      <c r="N22" s="137"/>
      <c r="O22" s="137"/>
      <c r="P22" s="137"/>
      <c r="Q22" s="137"/>
      <c r="R22" s="137"/>
      <c r="S22" s="137"/>
      <c r="T22" s="136"/>
      <c r="U22" s="138"/>
    </row>
    <row r="23" spans="2:22" ht="9.9499999999999993" customHeight="1">
      <c r="B23" s="218" t="s">
        <v>71</v>
      </c>
      <c r="C23" s="220"/>
      <c r="D23" s="224" t="s">
        <v>62</v>
      </c>
      <c r="E23" s="139" t="s">
        <v>63</v>
      </c>
      <c r="F23" s="140"/>
      <c r="G23" s="139">
        <v>1</v>
      </c>
      <c r="H23" s="139"/>
      <c r="I23" s="141"/>
      <c r="J23" s="139">
        <v>1</v>
      </c>
      <c r="K23" s="130">
        <f t="shared" si="0"/>
        <v>0</v>
      </c>
      <c r="L23" s="222">
        <f>SUM(K23:K24)</f>
        <v>0</v>
      </c>
      <c r="M23" s="131"/>
      <c r="N23" s="131"/>
      <c r="O23" s="131"/>
      <c r="P23" s="131"/>
      <c r="Q23" s="131"/>
      <c r="R23" s="131"/>
      <c r="S23" s="131"/>
      <c r="T23" s="130" t="s">
        <v>61</v>
      </c>
      <c r="U23" s="142"/>
    </row>
    <row r="24" spans="2:22" ht="9.9499999999999993" customHeight="1" thickBot="1">
      <c r="B24" s="219"/>
      <c r="C24" s="221"/>
      <c r="D24" s="217"/>
      <c r="E24" s="143" t="s">
        <v>64</v>
      </c>
      <c r="F24" s="144"/>
      <c r="G24" s="143">
        <v>2</v>
      </c>
      <c r="H24" s="143"/>
      <c r="I24" s="145"/>
      <c r="J24" s="143">
        <v>1</v>
      </c>
      <c r="K24" s="136">
        <f t="shared" si="0"/>
        <v>0</v>
      </c>
      <c r="L24" s="223"/>
      <c r="M24" s="137"/>
      <c r="N24" s="137"/>
      <c r="O24" s="137"/>
      <c r="P24" s="137"/>
      <c r="Q24" s="137"/>
      <c r="R24" s="137"/>
      <c r="S24" s="137"/>
      <c r="T24" s="136" t="s">
        <v>61</v>
      </c>
      <c r="U24" s="146"/>
    </row>
    <row r="25" spans="2:22" ht="9.9499999999999993" customHeight="1">
      <c r="B25" s="215" t="s">
        <v>77</v>
      </c>
      <c r="C25" s="147" t="s">
        <v>78</v>
      </c>
      <c r="D25" s="147" t="s">
        <v>79</v>
      </c>
      <c r="E25" s="148"/>
      <c r="F25" s="149"/>
      <c r="G25" s="148">
        <v>1</v>
      </c>
      <c r="H25" s="148"/>
      <c r="I25" s="148"/>
      <c r="J25" s="148">
        <v>12</v>
      </c>
      <c r="K25" s="111">
        <f t="shared" si="0"/>
        <v>0</v>
      </c>
      <c r="L25" s="208">
        <f>SUM(K25:K26)</f>
        <v>0</v>
      </c>
      <c r="M25" s="111"/>
      <c r="N25" s="111"/>
      <c r="O25" s="111"/>
      <c r="P25" s="111"/>
      <c r="Q25" s="111"/>
      <c r="R25" s="111"/>
      <c r="S25" s="111"/>
      <c r="T25" s="148"/>
      <c r="U25" s="150"/>
    </row>
    <row r="26" spans="2:22" ht="9.9499999999999993" customHeight="1" thickBot="1">
      <c r="B26" s="216"/>
      <c r="C26" s="151" t="s">
        <v>81</v>
      </c>
      <c r="D26" s="151" t="s">
        <v>80</v>
      </c>
      <c r="E26" s="152"/>
      <c r="F26" s="152"/>
      <c r="G26" s="153">
        <v>1</v>
      </c>
      <c r="H26" s="153"/>
      <c r="I26" s="153"/>
      <c r="J26" s="153">
        <v>12</v>
      </c>
      <c r="K26" s="125">
        <f t="shared" si="0"/>
        <v>0</v>
      </c>
      <c r="L26" s="210"/>
      <c r="M26" s="154"/>
      <c r="N26" s="154"/>
      <c r="O26" s="154"/>
      <c r="P26" s="154"/>
      <c r="Q26" s="154"/>
      <c r="R26" s="154"/>
      <c r="S26" s="154"/>
      <c r="T26" s="154"/>
      <c r="U26" s="155"/>
    </row>
    <row r="27" spans="2:22" ht="14.25" thickBot="1">
      <c r="B27" s="11"/>
      <c r="C27" s="12"/>
      <c r="D27" s="13"/>
      <c r="G27" s="233" t="s">
        <v>103</v>
      </c>
      <c r="H27" s="234"/>
      <c r="I27" s="162">
        <f>I5+I6+I10+I11</f>
        <v>0</v>
      </c>
      <c r="J27" s="163"/>
      <c r="K27" s="162"/>
      <c r="L27" s="164">
        <f>L5+L10+L11</f>
        <v>0</v>
      </c>
      <c r="M27" s="163"/>
      <c r="N27" s="163"/>
      <c r="O27" s="163"/>
      <c r="P27" s="163"/>
      <c r="Q27" s="163"/>
      <c r="R27" s="163"/>
      <c r="S27" s="163"/>
      <c r="T27" s="165">
        <f>L27+(L27*0.1)</f>
        <v>0</v>
      </c>
      <c r="U27" s="161" t="s">
        <v>140</v>
      </c>
    </row>
    <row r="28" spans="2:22" ht="27.75" thickBot="1">
      <c r="G28" s="235" t="s">
        <v>104</v>
      </c>
      <c r="H28" s="236"/>
      <c r="I28" s="166">
        <f>I5+I7+I10+I11</f>
        <v>0</v>
      </c>
      <c r="J28" s="167"/>
      <c r="K28" s="167"/>
      <c r="L28" s="166">
        <f>L7+L10+L11</f>
        <v>0</v>
      </c>
      <c r="M28" s="167"/>
      <c r="N28" s="167"/>
      <c r="O28" s="167"/>
      <c r="P28" s="167"/>
      <c r="Q28" s="167"/>
      <c r="R28" s="167"/>
      <c r="S28" s="167"/>
      <c r="T28" s="168">
        <f>L28+(L28*0.1)</f>
        <v>0</v>
      </c>
      <c r="U28" s="107" t="s">
        <v>141</v>
      </c>
    </row>
    <row r="29" spans="2:22" ht="30" customHeight="1" thickBot="1">
      <c r="I29" s="41"/>
      <c r="L29" s="41"/>
      <c r="T29" s="254" t="s">
        <v>120</v>
      </c>
      <c r="U29" s="254"/>
      <c r="V29" s="41"/>
    </row>
    <row r="30" spans="2:22" ht="16.5" customHeight="1">
      <c r="B30" s="230" t="s">
        <v>111</v>
      </c>
      <c r="C30" s="61"/>
      <c r="D30" s="61"/>
      <c r="E30" s="62"/>
      <c r="F30" s="62"/>
      <c r="G30" s="63">
        <v>6</v>
      </c>
      <c r="H30" s="63" t="s">
        <v>108</v>
      </c>
      <c r="I30" s="72"/>
      <c r="J30" s="63">
        <v>12</v>
      </c>
      <c r="K30" s="64">
        <f>G30*I30*J30</f>
        <v>0</v>
      </c>
      <c r="L30" s="64">
        <f>K30</f>
        <v>0</v>
      </c>
      <c r="M30" s="62"/>
      <c r="N30" s="62"/>
      <c r="O30" s="62"/>
      <c r="P30" s="62"/>
      <c r="Q30" s="62"/>
      <c r="R30" s="62"/>
      <c r="S30" s="62"/>
      <c r="T30" s="267" t="s">
        <v>112</v>
      </c>
      <c r="U30" s="268"/>
    </row>
    <row r="31" spans="2:22" ht="16.5" customHeight="1">
      <c r="B31" s="231"/>
      <c r="C31" s="65"/>
      <c r="D31" s="65"/>
      <c r="E31" s="66"/>
      <c r="F31" s="66"/>
      <c r="G31" s="67">
        <v>6</v>
      </c>
      <c r="H31" s="67" t="s">
        <v>109</v>
      </c>
      <c r="I31" s="73"/>
      <c r="J31" s="67">
        <v>12</v>
      </c>
      <c r="K31" s="68">
        <f t="shared" ref="K31:K32" si="2">G31*I31*J31</f>
        <v>0</v>
      </c>
      <c r="L31" s="68">
        <f t="shared" ref="L31:L32" si="3">K31</f>
        <v>0</v>
      </c>
      <c r="M31" s="66"/>
      <c r="N31" s="66"/>
      <c r="O31" s="66"/>
      <c r="P31" s="66"/>
      <c r="Q31" s="66"/>
      <c r="R31" s="66"/>
      <c r="S31" s="66"/>
      <c r="T31" s="269" t="s">
        <v>113</v>
      </c>
      <c r="U31" s="270"/>
    </row>
    <row r="32" spans="2:22" ht="16.5" customHeight="1" thickBot="1">
      <c r="B32" s="232"/>
      <c r="C32" s="69"/>
      <c r="D32" s="69"/>
      <c r="E32" s="70"/>
      <c r="F32" s="70"/>
      <c r="G32" s="71">
        <v>6</v>
      </c>
      <c r="H32" s="71" t="s">
        <v>110</v>
      </c>
      <c r="I32" s="74"/>
      <c r="J32" s="94">
        <v>12</v>
      </c>
      <c r="K32" s="95">
        <f t="shared" si="2"/>
        <v>0</v>
      </c>
      <c r="L32" s="95">
        <f t="shared" si="3"/>
        <v>0</v>
      </c>
      <c r="M32" s="70"/>
      <c r="N32" s="70"/>
      <c r="O32" s="70"/>
      <c r="P32" s="70"/>
      <c r="Q32" s="70"/>
      <c r="R32" s="70"/>
      <c r="S32" s="70"/>
      <c r="T32" s="271" t="s">
        <v>114</v>
      </c>
      <c r="U32" s="272"/>
    </row>
    <row r="33" spans="3:20" ht="16.5" customHeight="1">
      <c r="G33" s="42"/>
      <c r="H33" s="42"/>
      <c r="I33" s="41"/>
      <c r="J33" s="255" t="s">
        <v>133</v>
      </c>
      <c r="K33" s="169" t="s">
        <v>108</v>
      </c>
      <c r="L33" s="170">
        <f>L27+L30</f>
        <v>0</v>
      </c>
      <c r="M33" s="171"/>
      <c r="N33" s="171"/>
      <c r="O33" s="171"/>
      <c r="P33" s="171"/>
      <c r="Q33" s="171"/>
      <c r="R33" s="171"/>
      <c r="S33" s="171"/>
      <c r="T33" s="170">
        <f>T27+L30</f>
        <v>0</v>
      </c>
    </row>
    <row r="34" spans="3:20" ht="16.5" customHeight="1">
      <c r="H34" s="42"/>
      <c r="I34" s="41"/>
      <c r="J34" s="256"/>
      <c r="K34" s="172" t="s">
        <v>109</v>
      </c>
      <c r="L34" s="173">
        <f>L27+L31</f>
        <v>0</v>
      </c>
      <c r="M34" s="171"/>
      <c r="N34" s="171"/>
      <c r="O34" s="171"/>
      <c r="P34" s="171"/>
      <c r="Q34" s="171"/>
      <c r="R34" s="171"/>
      <c r="S34" s="171"/>
      <c r="T34" s="173">
        <f>T27+L31</f>
        <v>0</v>
      </c>
    </row>
    <row r="35" spans="3:20" ht="16.5" customHeight="1" thickBot="1">
      <c r="H35" s="42"/>
      <c r="I35" s="41"/>
      <c r="J35" s="257"/>
      <c r="K35" s="174" t="s">
        <v>110</v>
      </c>
      <c r="L35" s="175">
        <f>L27+L32</f>
        <v>0</v>
      </c>
      <c r="M35" s="176"/>
      <c r="N35" s="176"/>
      <c r="O35" s="176"/>
      <c r="P35" s="176"/>
      <c r="Q35" s="176"/>
      <c r="R35" s="176"/>
      <c r="S35" s="176"/>
      <c r="T35" s="175">
        <f>T27+L32</f>
        <v>0</v>
      </c>
    </row>
    <row r="36" spans="3:20">
      <c r="C36" s="2" t="s">
        <v>134</v>
      </c>
    </row>
    <row r="37" spans="3:20">
      <c r="C37" s="2" t="s">
        <v>75</v>
      </c>
    </row>
    <row r="38" spans="3:20">
      <c r="C38" s="2" t="s">
        <v>76</v>
      </c>
    </row>
    <row r="40" spans="3:20" ht="14.25" thickBot="1">
      <c r="C40" s="2" t="s">
        <v>106</v>
      </c>
    </row>
    <row r="41" spans="3:20" ht="14.25" thickBot="1">
      <c r="C41" s="80" t="s">
        <v>121</v>
      </c>
      <c r="D41" s="81">
        <v>1132.2</v>
      </c>
      <c r="E41" s="243" t="s">
        <v>122</v>
      </c>
      <c r="F41" s="244"/>
      <c r="G41" s="244"/>
      <c r="H41" s="245"/>
    </row>
    <row r="42" spans="3:20">
      <c r="C42" s="237" t="s">
        <v>107</v>
      </c>
      <c r="D42" s="240" t="s">
        <v>126</v>
      </c>
      <c r="E42" s="241"/>
      <c r="F42" s="241"/>
      <c r="G42" s="241"/>
      <c r="H42" s="242"/>
    </row>
    <row r="43" spans="3:20">
      <c r="C43" s="238"/>
      <c r="D43" s="15" t="s">
        <v>92</v>
      </c>
      <c r="E43" s="246" t="s">
        <v>116</v>
      </c>
      <c r="F43" s="247"/>
      <c r="G43" s="247"/>
      <c r="H43" s="248"/>
    </row>
    <row r="44" spans="3:20" ht="14.25" thickBot="1">
      <c r="C44" s="239"/>
      <c r="D44" s="24" t="s">
        <v>124</v>
      </c>
      <c r="E44" s="82"/>
      <c r="F44" s="83"/>
      <c r="G44" s="24" t="s">
        <v>123</v>
      </c>
      <c r="H44" s="84">
        <f>E44*D41</f>
        <v>0</v>
      </c>
    </row>
    <row r="45" spans="3:20">
      <c r="C45" s="238" t="s">
        <v>115</v>
      </c>
      <c r="D45" s="33" t="s">
        <v>93</v>
      </c>
      <c r="E45" s="249" t="s">
        <v>117</v>
      </c>
      <c r="F45" s="250"/>
      <c r="G45" s="250"/>
      <c r="H45" s="251"/>
    </row>
    <row r="46" spans="3:20">
      <c r="C46" s="238"/>
      <c r="D46" s="252" t="s">
        <v>125</v>
      </c>
      <c r="E46" s="77"/>
      <c r="F46" s="75" t="s">
        <v>119</v>
      </c>
      <c r="G46" s="15" t="s">
        <v>123</v>
      </c>
      <c r="H46" s="78">
        <f>E46*D41</f>
        <v>0</v>
      </c>
      <c r="I46" s="76">
        <v>175.68</v>
      </c>
    </row>
    <row r="47" spans="3:20" ht="14.25" thickBot="1">
      <c r="C47" s="238"/>
      <c r="D47" s="253"/>
      <c r="E47" s="85"/>
      <c r="F47" s="86" t="s">
        <v>118</v>
      </c>
      <c r="G47" s="87"/>
      <c r="H47" s="88">
        <f>E47*D41</f>
        <v>0</v>
      </c>
      <c r="I47" s="76">
        <v>351.36</v>
      </c>
    </row>
    <row r="48" spans="3:20">
      <c r="C48" s="273" t="s">
        <v>129</v>
      </c>
      <c r="D48" s="90" t="s">
        <v>105</v>
      </c>
      <c r="E48" s="91" t="s">
        <v>130</v>
      </c>
      <c r="F48" s="60"/>
      <c r="G48" s="60"/>
      <c r="H48" s="92"/>
    </row>
    <row r="49" spans="3:8" ht="14.25" thickBot="1">
      <c r="C49" s="274"/>
      <c r="D49" s="24" t="s">
        <v>131</v>
      </c>
      <c r="E49" s="79"/>
      <c r="F49" s="23"/>
      <c r="G49" s="23" t="s">
        <v>132</v>
      </c>
      <c r="H49" s="93">
        <f>E49*D41</f>
        <v>0</v>
      </c>
    </row>
    <row r="50" spans="3:8" ht="27.75" customHeight="1" thickBot="1">
      <c r="C50" s="273" t="s">
        <v>128</v>
      </c>
      <c r="D50" s="275" t="s">
        <v>142</v>
      </c>
      <c r="E50" s="277"/>
      <c r="F50" s="177" t="s">
        <v>127</v>
      </c>
      <c r="G50" s="23" t="s">
        <v>123</v>
      </c>
      <c r="H50" s="89">
        <f>E50*D41*3072</f>
        <v>0</v>
      </c>
    </row>
    <row r="51" spans="3:8" ht="17.25" customHeight="1" thickBot="1">
      <c r="C51" s="274"/>
      <c r="D51" s="276"/>
      <c r="E51" s="278"/>
      <c r="F51" s="177" t="s">
        <v>143</v>
      </c>
      <c r="G51" s="23" t="s">
        <v>123</v>
      </c>
      <c r="H51" s="178">
        <f>E50*D41*10240</f>
        <v>0</v>
      </c>
    </row>
    <row r="53" spans="3:8" ht="14.25" thickBot="1">
      <c r="C53" s="2" t="s">
        <v>135</v>
      </c>
    </row>
    <row r="54" spans="3:8">
      <c r="C54" s="99" t="s">
        <v>136</v>
      </c>
      <c r="D54" s="100"/>
      <c r="E54" s="261" t="s">
        <v>139</v>
      </c>
      <c r="F54" s="262"/>
      <c r="G54" s="263"/>
    </row>
    <row r="55" spans="3:8" ht="14.25" thickBot="1">
      <c r="C55" s="101" t="s">
        <v>137</v>
      </c>
      <c r="D55" s="102"/>
      <c r="E55" s="264" t="s">
        <v>138</v>
      </c>
      <c r="F55" s="265"/>
      <c r="G55" s="266"/>
    </row>
    <row r="56" spans="3:8" ht="14.25" thickBot="1"/>
    <row r="57" spans="3:8" ht="15.75" customHeight="1">
      <c r="C57" s="258" t="s">
        <v>97</v>
      </c>
      <c r="D57" s="259"/>
      <c r="E57" s="260"/>
    </row>
    <row r="58" spans="3:8">
      <c r="C58" s="103" t="s">
        <v>98</v>
      </c>
      <c r="D58" s="98" t="s">
        <v>99</v>
      </c>
      <c r="E58" s="104"/>
    </row>
    <row r="59" spans="3:8" ht="14.25" thickBot="1">
      <c r="C59" s="105" t="s">
        <v>100</v>
      </c>
      <c r="D59" s="106" t="s">
        <v>101</v>
      </c>
      <c r="E59" s="25"/>
    </row>
  </sheetData>
  <mergeCells count="50">
    <mergeCell ref="T29:U29"/>
    <mergeCell ref="J33:J35"/>
    <mergeCell ref="C57:E57"/>
    <mergeCell ref="E54:G54"/>
    <mergeCell ref="E55:G55"/>
    <mergeCell ref="T30:U30"/>
    <mergeCell ref="T31:U31"/>
    <mergeCell ref="T32:U32"/>
    <mergeCell ref="C48:C49"/>
    <mergeCell ref="C50:C51"/>
    <mergeCell ref="D50:D51"/>
    <mergeCell ref="E50:E51"/>
    <mergeCell ref="C45:C47"/>
    <mergeCell ref="D42:H42"/>
    <mergeCell ref="E41:H41"/>
    <mergeCell ref="E43:H43"/>
    <mergeCell ref="E45:H45"/>
    <mergeCell ref="D46:D47"/>
    <mergeCell ref="L5:L6"/>
    <mergeCell ref="B30:B32"/>
    <mergeCell ref="G27:H27"/>
    <mergeCell ref="G28:H28"/>
    <mergeCell ref="C42:C44"/>
    <mergeCell ref="U8:U9"/>
    <mergeCell ref="C12:D12"/>
    <mergeCell ref="L25:L26"/>
    <mergeCell ref="B25:B26"/>
    <mergeCell ref="C21:C22"/>
    <mergeCell ref="B23:B24"/>
    <mergeCell ref="C23:C24"/>
    <mergeCell ref="L23:L24"/>
    <mergeCell ref="D23:D24"/>
    <mergeCell ref="B20:B22"/>
    <mergeCell ref="L20:L22"/>
    <mergeCell ref="C4:D4"/>
    <mergeCell ref="B5:B9"/>
    <mergeCell ref="C8:C9"/>
    <mergeCell ref="U15:U19"/>
    <mergeCell ref="C18:C19"/>
    <mergeCell ref="B11:B14"/>
    <mergeCell ref="L11:L14"/>
    <mergeCell ref="U11:U14"/>
    <mergeCell ref="C11:D11"/>
    <mergeCell ref="C13:D13"/>
    <mergeCell ref="C14:D14"/>
    <mergeCell ref="B15:B19"/>
    <mergeCell ref="C15:C17"/>
    <mergeCell ref="D15:D16"/>
    <mergeCell ref="L15:L19"/>
    <mergeCell ref="U5:U6"/>
  </mergeCells>
  <phoneticPr fontId="2" type="noConversion"/>
  <pageMargins left="0.25" right="0.25" top="0.75" bottom="0.75" header="0.3" footer="0.3"/>
  <pageSetup paperSize="9" scale="5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</dc:creator>
  <cp:lastModifiedBy>SK Choi</cp:lastModifiedBy>
  <cp:lastPrinted>2015-09-23T07:45:00Z</cp:lastPrinted>
  <dcterms:created xsi:type="dcterms:W3CDTF">2015-09-21T08:48:48Z</dcterms:created>
  <dcterms:modified xsi:type="dcterms:W3CDTF">2015-11-08T23:23:10Z</dcterms:modified>
</cp:coreProperties>
</file>